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6ACD6AD1-E4CB-4679-A9BA-A5F8CC667A24}" xr6:coauthVersionLast="47" xr6:coauthVersionMax="47" xr10:uidLastSave="{00000000-0000-0000-0000-000000000000}"/>
  <bookViews>
    <workbookView xWindow="-120" yWindow="-120" windowWidth="29040" windowHeight="18240" xr2:uid="{00000000-000D-0000-FFFF-FFFF00000000}"/>
  </bookViews>
  <sheets>
    <sheet name="CELKOVĚ" sheetId="7" r:id="rId1"/>
    <sheet name="OPOČNO" sheetId="2" r:id="rId2"/>
    <sheet name="STRADOUŇ" sheetId="3" r:id="rId3"/>
    <sheet name="VRACLAV" sheetId="4" r:id="rId4"/>
    <sheet name="ZÁMRSK" sheetId="5" r:id="rId5"/>
    <sheet name="VYSOKÉ MÝTO" sheetId="6" r:id="rId6"/>
    <sheet name="DŽBÁNOV" sheetId="8" r:id="rId7"/>
  </sheets>
  <definedNames>
    <definedName name="_Toc179532634" localSheetId="0">CELKOVĚ!$A$12</definedName>
    <definedName name="_Toc179532635" localSheetId="0">CELKOVĚ!$A$26</definedName>
    <definedName name="_Toc179532636" localSheetId="0">CELKOVĚ!$M$1</definedName>
    <definedName name="_Toc179532637" localSheetId="1">OPOČNO!$A$1</definedName>
    <definedName name="_Toc179532638" localSheetId="1">OPOČNO!$A$19</definedName>
    <definedName name="_Toc179532639" localSheetId="1">OPOČNO!$A$34</definedName>
    <definedName name="_Toc179532641" localSheetId="0">CELKOVĚ!$N$32</definedName>
    <definedName name="_Toc179532642" localSheetId="0">CELKOVĚ!$T$32</definedName>
  </definedNames>
  <calcPr calcId="191029"/>
</workbook>
</file>

<file path=xl/calcChain.xml><?xml version="1.0" encoding="utf-8"?>
<calcChain xmlns="http://schemas.openxmlformats.org/spreadsheetml/2006/main">
  <c r="G22" i="7" l="1"/>
  <c r="E22" i="7"/>
  <c r="C22" i="7"/>
  <c r="C21" i="7"/>
  <c r="F21" i="7"/>
  <c r="P39" i="7"/>
  <c r="D122" i="6"/>
  <c r="G122" i="6" s="1"/>
  <c r="D121" i="6"/>
  <c r="G121" i="6" s="1"/>
  <c r="D120" i="6"/>
  <c r="G120" i="6" s="1"/>
  <c r="D119" i="6"/>
  <c r="G119" i="6" s="1"/>
  <c r="D118" i="6"/>
  <c r="G118" i="6" s="1"/>
  <c r="D117" i="6"/>
  <c r="G117" i="6" s="1"/>
  <c r="D116" i="6"/>
  <c r="G116" i="6" s="1"/>
  <c r="D115" i="6"/>
  <c r="G115" i="6" s="1"/>
  <c r="D114" i="6"/>
  <c r="G114" i="6" s="1"/>
  <c r="D113" i="6"/>
  <c r="G113" i="6" s="1"/>
  <c r="D112" i="6"/>
  <c r="G112" i="6" s="1"/>
  <c r="D111" i="6"/>
  <c r="G111" i="6" s="1"/>
  <c r="D110" i="6"/>
  <c r="G110" i="6" s="1"/>
  <c r="D97" i="6"/>
  <c r="G97" i="6" s="1"/>
  <c r="D95" i="6"/>
  <c r="G95" i="6" s="1"/>
  <c r="D56" i="8"/>
  <c r="G56" i="8" s="1"/>
  <c r="D55" i="8"/>
  <c r="G55" i="8" s="1"/>
  <c r="D54" i="8"/>
  <c r="G54" i="8" s="1"/>
  <c r="D53" i="8"/>
  <c r="G53" i="8" s="1"/>
  <c r="D41" i="2"/>
  <c r="G41" i="2" s="1"/>
  <c r="D55" i="3"/>
  <c r="G55" i="3" s="1"/>
  <c r="D54" i="3"/>
  <c r="G54" i="3" s="1"/>
  <c r="D53" i="3"/>
  <c r="G53" i="3" s="1"/>
  <c r="D52" i="3"/>
  <c r="G52" i="3" s="1"/>
  <c r="D66" i="4"/>
  <c r="G66" i="4" s="1"/>
  <c r="D60" i="5"/>
  <c r="G60" i="5" s="1"/>
  <c r="D59" i="5"/>
  <c r="G59" i="5" s="1"/>
  <c r="Z44" i="7"/>
  <c r="Z42" i="7" s="1"/>
  <c r="D57" i="8"/>
  <c r="G57" i="8" s="1"/>
  <c r="D106" i="6"/>
  <c r="F106" i="6" s="1"/>
  <c r="D107" i="6"/>
  <c r="G107" i="6" s="1"/>
  <c r="D105" i="6"/>
  <c r="G105" i="6" s="1"/>
  <c r="D92" i="6"/>
  <c r="F92" i="6" s="1"/>
  <c r="D82" i="6"/>
  <c r="G82" i="6" s="1"/>
  <c r="D83" i="6"/>
  <c r="G83" i="6" s="1"/>
  <c r="D84" i="6"/>
  <c r="F84" i="6" s="1"/>
  <c r="D85" i="6"/>
  <c r="G85" i="6" s="1"/>
  <c r="D86" i="6"/>
  <c r="G86" i="6" s="1"/>
  <c r="D89" i="6"/>
  <c r="G89" i="6" s="1"/>
  <c r="D90" i="6"/>
  <c r="G90" i="6" s="1"/>
  <c r="D91" i="6"/>
  <c r="G91" i="6" s="1"/>
  <c r="D80" i="6"/>
  <c r="G80" i="6" s="1"/>
  <c r="D78" i="6"/>
  <c r="F78" i="6" s="1"/>
  <c r="D76" i="6"/>
  <c r="F76" i="6" s="1"/>
  <c r="D74" i="6"/>
  <c r="G74" i="6" s="1"/>
  <c r="D71" i="6"/>
  <c r="G71" i="6" s="1"/>
  <c r="D70" i="6"/>
  <c r="G70" i="6" s="1"/>
  <c r="D68" i="6"/>
  <c r="G68" i="6" s="1"/>
  <c r="D66" i="6"/>
  <c r="G66" i="6" s="1"/>
  <c r="D64" i="6"/>
  <c r="G64" i="6" s="1"/>
  <c r="D87" i="6"/>
  <c r="G87" i="6" s="1"/>
  <c r="D79" i="6"/>
  <c r="G79" i="6" s="1"/>
  <c r="D63" i="6"/>
  <c r="G63" i="6" s="1"/>
  <c r="D65" i="6"/>
  <c r="G65" i="6" s="1"/>
  <c r="D72" i="6"/>
  <c r="G72" i="6" s="1"/>
  <c r="D31" i="6"/>
  <c r="F31" i="6" s="1"/>
  <c r="D30" i="6"/>
  <c r="G30" i="6" s="1"/>
  <c r="D29" i="6"/>
  <c r="G29" i="6" s="1"/>
  <c r="D28" i="6"/>
  <c r="G28" i="6" s="1"/>
  <c r="D27" i="6"/>
  <c r="F27" i="6" s="1"/>
  <c r="D26" i="6"/>
  <c r="G26" i="6" s="1"/>
  <c r="D20" i="6"/>
  <c r="F20" i="6" s="1"/>
  <c r="D9" i="6"/>
  <c r="G9" i="6" s="1"/>
  <c r="D8" i="6"/>
  <c r="G8" i="6" s="1"/>
  <c r="D19" i="6"/>
  <c r="G19" i="6" s="1"/>
  <c r="D25" i="6"/>
  <c r="G25" i="6" s="1"/>
  <c r="D104" i="6"/>
  <c r="F104" i="6" s="1"/>
  <c r="D24" i="6"/>
  <c r="G24" i="6" s="1"/>
  <c r="D18" i="6"/>
  <c r="G18" i="6" s="1"/>
  <c r="D17" i="6"/>
  <c r="G17" i="6" s="1"/>
  <c r="D81" i="6"/>
  <c r="F81" i="6" s="1"/>
  <c r="D67" i="6"/>
  <c r="G67" i="6" s="1"/>
  <c r="D32" i="6"/>
  <c r="G32" i="6" s="1"/>
  <c r="D33" i="6"/>
  <c r="F33" i="6" s="1"/>
  <c r="D23" i="6"/>
  <c r="G23" i="6" s="1"/>
  <c r="D34" i="6"/>
  <c r="G34" i="6" s="1"/>
  <c r="D35" i="6"/>
  <c r="G35" i="6" s="1"/>
  <c r="D69" i="6"/>
  <c r="G69" i="6" s="1"/>
  <c r="D10" i="6"/>
  <c r="F10" i="6" s="1"/>
  <c r="D109" i="6"/>
  <c r="G109" i="6" s="1"/>
  <c r="D108" i="6"/>
  <c r="G108" i="6" s="1"/>
  <c r="D21" i="6"/>
  <c r="G21" i="6" s="1"/>
  <c r="D11" i="6"/>
  <c r="G11" i="6" s="1"/>
  <c r="D125" i="6"/>
  <c r="G125" i="6" s="1"/>
  <c r="D124" i="6"/>
  <c r="G124" i="6" s="1"/>
  <c r="D123" i="6"/>
  <c r="G123" i="6" s="1"/>
  <c r="D132" i="6"/>
  <c r="G132" i="6" s="1"/>
  <c r="D131" i="6"/>
  <c r="G131" i="6" s="1"/>
  <c r="D36" i="6"/>
  <c r="G36" i="6" s="1"/>
  <c r="D37" i="6"/>
  <c r="G37" i="6" s="1"/>
  <c r="D103" i="6"/>
  <c r="G103" i="6" s="1"/>
  <c r="D102" i="6"/>
  <c r="G102" i="6" s="1"/>
  <c r="D101" i="6"/>
  <c r="G101" i="6" s="1"/>
  <c r="D22" i="6"/>
  <c r="G22" i="6" s="1"/>
  <c r="D77" i="6"/>
  <c r="G77" i="6" s="1"/>
  <c r="D99" i="6"/>
  <c r="G99" i="6" s="1"/>
  <c r="D100" i="6"/>
  <c r="G100" i="6" s="1"/>
  <c r="D96" i="6"/>
  <c r="G96" i="6" s="1"/>
  <c r="D75" i="6"/>
  <c r="G75" i="6" s="1"/>
  <c r="D130" i="6"/>
  <c r="G130" i="6" s="1"/>
  <c r="D129" i="6"/>
  <c r="G129" i="6" s="1"/>
  <c r="D15" i="6"/>
  <c r="G15" i="6" s="1"/>
  <c r="D14" i="6"/>
  <c r="G14" i="6" s="1"/>
  <c r="D128" i="6"/>
  <c r="G128" i="6" s="1"/>
  <c r="D98" i="6"/>
  <c r="G98" i="6" s="1"/>
  <c r="D94" i="6"/>
  <c r="F94" i="6" s="1"/>
  <c r="D13" i="6"/>
  <c r="G13" i="6" s="1"/>
  <c r="D88" i="6"/>
  <c r="G88" i="6" s="1"/>
  <c r="D7" i="6"/>
  <c r="G7" i="6" s="1"/>
  <c r="D73" i="6"/>
  <c r="G73" i="6" s="1"/>
  <c r="D127" i="6"/>
  <c r="G127" i="6" s="1"/>
  <c r="D93" i="6"/>
  <c r="G93" i="6" s="1"/>
  <c r="D51" i="8"/>
  <c r="F51" i="8" s="1"/>
  <c r="D41" i="8"/>
  <c r="F41" i="8" s="1"/>
  <c r="D45" i="8"/>
  <c r="G45" i="8" s="1"/>
  <c r="D43" i="8"/>
  <c r="G43" i="8" s="1"/>
  <c r="D12" i="8"/>
  <c r="G12" i="8" s="1"/>
  <c r="D42" i="8"/>
  <c r="G42" i="8" s="1"/>
  <c r="D15" i="8"/>
  <c r="G15" i="8" s="1"/>
  <c r="D40" i="8"/>
  <c r="G40" i="8" s="1"/>
  <c r="D13" i="8"/>
  <c r="G13" i="8" s="1"/>
  <c r="D50" i="8"/>
  <c r="G50" i="8" s="1"/>
  <c r="D46" i="8"/>
  <c r="G46" i="8" s="1"/>
  <c r="D10" i="8"/>
  <c r="G10" i="8" s="1"/>
  <c r="D9" i="8"/>
  <c r="G9" i="8" s="1"/>
  <c r="D52" i="8"/>
  <c r="G52" i="8" s="1"/>
  <c r="D8" i="8"/>
  <c r="G8" i="8" s="1"/>
  <c r="D49" i="8"/>
  <c r="G49" i="8" s="1"/>
  <c r="D48" i="8"/>
  <c r="G48" i="8" s="1"/>
  <c r="D47" i="8"/>
  <c r="G47" i="8" s="1"/>
  <c r="D48" i="5"/>
  <c r="G48" i="5" s="1"/>
  <c r="D58" i="5"/>
  <c r="G58" i="5" s="1"/>
  <c r="D50" i="5"/>
  <c r="G50" i="5" s="1"/>
  <c r="D51" i="5"/>
  <c r="G51" i="5" s="1"/>
  <c r="D53" i="5"/>
  <c r="G53" i="5" s="1"/>
  <c r="D52" i="5"/>
  <c r="F52" i="5" s="1"/>
  <c r="D56" i="5"/>
  <c r="G56" i="5" s="1"/>
  <c r="D49" i="5"/>
  <c r="G49" i="5" s="1"/>
  <c r="D16" i="5"/>
  <c r="G16" i="5" s="1"/>
  <c r="D12" i="5"/>
  <c r="F12" i="5" s="1"/>
  <c r="D20" i="5"/>
  <c r="G20" i="5" s="1"/>
  <c r="D15" i="5"/>
  <c r="G15" i="5" s="1"/>
  <c r="D14" i="5"/>
  <c r="G14" i="5" s="1"/>
  <c r="D19" i="5"/>
  <c r="G19" i="5" s="1"/>
  <c r="D10" i="5"/>
  <c r="G10" i="5" s="1"/>
  <c r="D18" i="5"/>
  <c r="G18" i="5" s="1"/>
  <c r="D9" i="5"/>
  <c r="G9" i="5" s="1"/>
  <c r="D7" i="5"/>
  <c r="G7" i="5" s="1"/>
  <c r="D57" i="5"/>
  <c r="G57" i="5" s="1"/>
  <c r="D55" i="5"/>
  <c r="G55" i="5" s="1"/>
  <c r="D54" i="5"/>
  <c r="G54" i="5" s="1"/>
  <c r="D63" i="5"/>
  <c r="G63" i="5" s="1"/>
  <c r="D62" i="5"/>
  <c r="G62" i="5" s="1"/>
  <c r="D59" i="4"/>
  <c r="G59" i="4" s="1"/>
  <c r="D65" i="4"/>
  <c r="G65" i="4" s="1"/>
  <c r="F64" i="4"/>
  <c r="D64" i="4"/>
  <c r="G64" i="4" s="1"/>
  <c r="D63" i="4"/>
  <c r="G63" i="4" s="1"/>
  <c r="D58" i="4"/>
  <c r="G58" i="4" s="1"/>
  <c r="D61" i="4"/>
  <c r="G61" i="4" s="1"/>
  <c r="D60" i="4"/>
  <c r="G60" i="4" s="1"/>
  <c r="D62" i="4"/>
  <c r="F62" i="4" s="1"/>
  <c r="D69" i="4"/>
  <c r="G69" i="4" s="1"/>
  <c r="D70" i="4"/>
  <c r="F70" i="4" s="1"/>
  <c r="D68" i="4"/>
  <c r="G68" i="4" s="1"/>
  <c r="D25" i="4"/>
  <c r="F25" i="4" s="1"/>
  <c r="F24" i="4"/>
  <c r="E24" i="4" s="1"/>
  <c r="D24" i="4"/>
  <c r="G24" i="4" s="1"/>
  <c r="D23" i="4"/>
  <c r="G23" i="4" s="1"/>
  <c r="D22" i="4"/>
  <c r="G22" i="4" s="1"/>
  <c r="D21" i="4"/>
  <c r="G21" i="4" s="1"/>
  <c r="D20" i="4"/>
  <c r="G20" i="4" s="1"/>
  <c r="D19" i="4"/>
  <c r="G19" i="4" s="1"/>
  <c r="D18" i="4"/>
  <c r="F18" i="4" s="1"/>
  <c r="D17" i="4"/>
  <c r="G17" i="4" s="1"/>
  <c r="D16" i="4"/>
  <c r="G16" i="4" s="1"/>
  <c r="D12" i="4"/>
  <c r="G12" i="4" s="1"/>
  <c r="D11" i="4"/>
  <c r="G11" i="4" s="1"/>
  <c r="D10" i="4"/>
  <c r="G10" i="4" s="1"/>
  <c r="D9" i="4"/>
  <c r="G9" i="4" s="1"/>
  <c r="D8" i="4"/>
  <c r="G8" i="4" s="1"/>
  <c r="D31" i="4"/>
  <c r="G31" i="4" s="1"/>
  <c r="D29" i="4"/>
  <c r="G29" i="4" s="1"/>
  <c r="D28" i="4"/>
  <c r="G28" i="4" s="1"/>
  <c r="F27" i="4"/>
  <c r="D27" i="4"/>
  <c r="G27" i="4" s="1"/>
  <c r="D30" i="4"/>
  <c r="G30" i="4" s="1"/>
  <c r="D26" i="4"/>
  <c r="G26" i="4" s="1"/>
  <c r="D15" i="4"/>
  <c r="G15" i="4" s="1"/>
  <c r="D14" i="4"/>
  <c r="G14" i="4" s="1"/>
  <c r="B58" i="3"/>
  <c r="B59" i="3" s="1"/>
  <c r="D57" i="3"/>
  <c r="F57" i="3" s="1"/>
  <c r="D43" i="2"/>
  <c r="G43" i="2" s="1"/>
  <c r="D51" i="3"/>
  <c r="G51" i="3" s="1"/>
  <c r="D50" i="3"/>
  <c r="G50" i="3" s="1"/>
  <c r="D49" i="3"/>
  <c r="G49" i="3" s="1"/>
  <c r="D48" i="3"/>
  <c r="G48" i="3" s="1"/>
  <c r="D47" i="3"/>
  <c r="G47" i="3" s="1"/>
  <c r="D16" i="3"/>
  <c r="G16" i="3" s="1"/>
  <c r="D15" i="3"/>
  <c r="G15" i="3" s="1"/>
  <c r="D14" i="3"/>
  <c r="G14" i="3" s="1"/>
  <c r="D13" i="3"/>
  <c r="F13" i="3" s="1"/>
  <c r="D9" i="3"/>
  <c r="G9" i="3" s="1"/>
  <c r="D8" i="3"/>
  <c r="G8" i="3" s="1"/>
  <c r="D7" i="3"/>
  <c r="G7" i="3" s="1"/>
  <c r="D13" i="2"/>
  <c r="G13" i="2" s="1"/>
  <c r="D8" i="2"/>
  <c r="G8" i="2" s="1"/>
  <c r="D10" i="2"/>
  <c r="G10" i="2" s="1"/>
  <c r="D6" i="2"/>
  <c r="G6" i="2" s="1"/>
  <c r="Z54" i="7"/>
  <c r="Z51" i="7" s="1"/>
  <c r="X54" i="7"/>
  <c r="X51" i="7" s="1"/>
  <c r="AA53" i="7"/>
  <c r="Y53" i="7"/>
  <c r="AA52" i="7"/>
  <c r="Y52" i="7"/>
  <c r="Z50" i="7"/>
  <c r="X50" i="7"/>
  <c r="X48" i="7" s="1"/>
  <c r="AA49" i="7"/>
  <c r="Y49" i="7"/>
  <c r="Z47" i="7"/>
  <c r="Z45" i="7" s="1"/>
  <c r="X47" i="7"/>
  <c r="X44" i="7"/>
  <c r="X42" i="7" s="1"/>
  <c r="AA43" i="7"/>
  <c r="Y43" i="7"/>
  <c r="Z41" i="7"/>
  <c r="X41" i="7"/>
  <c r="X39" i="7" s="1"/>
  <c r="AA40" i="7"/>
  <c r="Y40" i="7"/>
  <c r="AA36" i="7"/>
  <c r="Y36" i="7"/>
  <c r="Z35" i="7"/>
  <c r="X35" i="7"/>
  <c r="Z37" i="7"/>
  <c r="X37" i="7"/>
  <c r="B60" i="8"/>
  <c r="C60" i="8"/>
  <c r="D59" i="8"/>
  <c r="G59" i="8" s="1"/>
  <c r="D58" i="8"/>
  <c r="F58" i="8" s="1"/>
  <c r="D26" i="8"/>
  <c r="G26" i="8" s="1"/>
  <c r="D25" i="8"/>
  <c r="G25" i="8" s="1"/>
  <c r="D44" i="8"/>
  <c r="G44" i="8" s="1"/>
  <c r="D39" i="8"/>
  <c r="G39" i="8" s="1"/>
  <c r="C30" i="8"/>
  <c r="B30" i="8"/>
  <c r="G29" i="8"/>
  <c r="F29" i="8"/>
  <c r="G28" i="8"/>
  <c r="F28" i="8"/>
  <c r="G27" i="8"/>
  <c r="F27" i="8"/>
  <c r="C16" i="8"/>
  <c r="B16" i="8"/>
  <c r="D14" i="8"/>
  <c r="G14" i="8" s="1"/>
  <c r="D11" i="8"/>
  <c r="G11" i="8" s="1"/>
  <c r="D7" i="8"/>
  <c r="G7" i="8" s="1"/>
  <c r="D6" i="8"/>
  <c r="G6" i="8" s="1"/>
  <c r="D50" i="6"/>
  <c r="G50" i="6" s="1"/>
  <c r="D49" i="6"/>
  <c r="G49" i="6" s="1"/>
  <c r="D48" i="6"/>
  <c r="F48" i="6" s="1"/>
  <c r="C134" i="6"/>
  <c r="B134" i="6"/>
  <c r="D133" i="6"/>
  <c r="F133" i="6" s="1"/>
  <c r="D126" i="6"/>
  <c r="F126" i="6" s="1"/>
  <c r="C54" i="6"/>
  <c r="B54" i="6"/>
  <c r="G53" i="6"/>
  <c r="F53" i="6"/>
  <c r="G52" i="6"/>
  <c r="F52" i="6"/>
  <c r="G51" i="6"/>
  <c r="F51" i="6"/>
  <c r="C39" i="6"/>
  <c r="B39" i="6"/>
  <c r="D38" i="6"/>
  <c r="F38" i="6" s="1"/>
  <c r="D16" i="6"/>
  <c r="F16" i="6" s="1"/>
  <c r="D12" i="6"/>
  <c r="F12" i="6" s="1"/>
  <c r="D6" i="6"/>
  <c r="F6" i="6" s="1"/>
  <c r="C65" i="5"/>
  <c r="B65" i="5"/>
  <c r="D64" i="5"/>
  <c r="F64" i="5" s="1"/>
  <c r="D61" i="5"/>
  <c r="F61" i="5" s="1"/>
  <c r="D47" i="5"/>
  <c r="F47" i="5" s="1"/>
  <c r="D46" i="5"/>
  <c r="G46" i="5" s="1"/>
  <c r="C37" i="5"/>
  <c r="B37" i="5"/>
  <c r="G36" i="5"/>
  <c r="F36" i="5"/>
  <c r="G35" i="5"/>
  <c r="F35" i="5"/>
  <c r="G34" i="5"/>
  <c r="F34" i="5"/>
  <c r="G33" i="5"/>
  <c r="F33" i="5"/>
  <c r="G32" i="5"/>
  <c r="F32" i="5"/>
  <c r="G31" i="5"/>
  <c r="F31" i="5"/>
  <c r="C22" i="5"/>
  <c r="B22" i="5"/>
  <c r="D21" i="5"/>
  <c r="F21" i="5" s="1"/>
  <c r="D17" i="5"/>
  <c r="F17" i="5" s="1"/>
  <c r="D13" i="5"/>
  <c r="F13" i="5" s="1"/>
  <c r="D11" i="5"/>
  <c r="F11" i="5" s="1"/>
  <c r="D8" i="5"/>
  <c r="G8" i="5" s="1"/>
  <c r="D6" i="5"/>
  <c r="G6" i="5" s="1"/>
  <c r="F41" i="4"/>
  <c r="D41" i="4"/>
  <c r="G41" i="4" s="1"/>
  <c r="C72" i="4"/>
  <c r="B72" i="4"/>
  <c r="D71" i="4"/>
  <c r="F71" i="4" s="1"/>
  <c r="D67" i="4"/>
  <c r="F67" i="4" s="1"/>
  <c r="D57" i="4"/>
  <c r="F57" i="4" s="1"/>
  <c r="D56" i="4"/>
  <c r="G56" i="4" s="1"/>
  <c r="C47" i="4"/>
  <c r="B47" i="4"/>
  <c r="G46" i="4"/>
  <c r="F46" i="4"/>
  <c r="G45" i="4"/>
  <c r="F45" i="4"/>
  <c r="G44" i="4"/>
  <c r="F44" i="4"/>
  <c r="G43" i="4"/>
  <c r="F43" i="4"/>
  <c r="G42" i="4"/>
  <c r="F42" i="4"/>
  <c r="C32" i="4"/>
  <c r="B32" i="4"/>
  <c r="D13" i="4"/>
  <c r="F13" i="4" s="1"/>
  <c r="D7" i="4"/>
  <c r="F7" i="4" s="1"/>
  <c r="D6" i="4"/>
  <c r="F6" i="4" s="1"/>
  <c r="C59" i="3"/>
  <c r="D58" i="3"/>
  <c r="G58" i="3" s="1"/>
  <c r="D56" i="3"/>
  <c r="G56" i="3" s="1"/>
  <c r="D46" i="3"/>
  <c r="G46" i="3" s="1"/>
  <c r="D45" i="3"/>
  <c r="F45" i="3" s="1"/>
  <c r="D44" i="3"/>
  <c r="G44" i="3" s="1"/>
  <c r="D43" i="3"/>
  <c r="G43" i="3" s="1"/>
  <c r="D42" i="3"/>
  <c r="F42" i="3" s="1"/>
  <c r="C33" i="3"/>
  <c r="B33" i="3"/>
  <c r="G32" i="3"/>
  <c r="F32" i="3"/>
  <c r="G31" i="3"/>
  <c r="F31" i="3"/>
  <c r="G30" i="3"/>
  <c r="F30" i="3"/>
  <c r="G29" i="3"/>
  <c r="F29" i="3"/>
  <c r="G28" i="3"/>
  <c r="F28" i="3"/>
  <c r="G27" i="3"/>
  <c r="F27" i="3"/>
  <c r="C18" i="3"/>
  <c r="B18" i="3"/>
  <c r="D17" i="3"/>
  <c r="G17" i="3" s="1"/>
  <c r="D12" i="3"/>
  <c r="F12" i="3" s="1"/>
  <c r="D11" i="3"/>
  <c r="F11" i="3" s="1"/>
  <c r="D10" i="3"/>
  <c r="G10" i="3" s="1"/>
  <c r="D6" i="3"/>
  <c r="F6" i="3" s="1"/>
  <c r="D14" i="2"/>
  <c r="G14" i="2" s="1"/>
  <c r="D11" i="2"/>
  <c r="G11" i="2" s="1"/>
  <c r="D7" i="2"/>
  <c r="G7" i="2" s="1"/>
  <c r="G29" i="2"/>
  <c r="F29" i="2"/>
  <c r="G27" i="2"/>
  <c r="F27" i="2"/>
  <c r="G25" i="2"/>
  <c r="F25" i="2"/>
  <c r="D44" i="2"/>
  <c r="F44" i="2" s="1"/>
  <c r="D40" i="2"/>
  <c r="G40" i="2" s="1"/>
  <c r="D42" i="2"/>
  <c r="F42" i="2" s="1"/>
  <c r="D39" i="2"/>
  <c r="F39" i="2" s="1"/>
  <c r="C45" i="2"/>
  <c r="B45" i="2"/>
  <c r="C30" i="2"/>
  <c r="B30" i="2"/>
  <c r="G28" i="2"/>
  <c r="F28" i="2"/>
  <c r="G26" i="2"/>
  <c r="F26" i="2"/>
  <c r="G24" i="2"/>
  <c r="F24" i="2"/>
  <c r="D12" i="2"/>
  <c r="G12" i="2" s="1"/>
  <c r="D9" i="2"/>
  <c r="G9" i="2" s="1"/>
  <c r="C15" i="2"/>
  <c r="B15" i="2"/>
  <c r="E101" i="7"/>
  <c r="E100" i="7"/>
  <c r="E99" i="7"/>
  <c r="G99" i="7" s="1"/>
  <c r="E98" i="7"/>
  <c r="G98" i="7" s="1"/>
  <c r="E97" i="7"/>
  <c r="B101" i="7"/>
  <c r="B100" i="7"/>
  <c r="D100" i="7" s="1"/>
  <c r="B99" i="7"/>
  <c r="D99" i="7" s="1"/>
  <c r="B98" i="7"/>
  <c r="B97" i="7"/>
  <c r="D97" i="7" s="1"/>
  <c r="F101" i="7"/>
  <c r="F100" i="7"/>
  <c r="F99" i="7"/>
  <c r="F98" i="7"/>
  <c r="D98" i="7"/>
  <c r="F97" i="7"/>
  <c r="E88" i="7"/>
  <c r="E87" i="7"/>
  <c r="G87" i="7" s="1"/>
  <c r="E86" i="7"/>
  <c r="G86" i="7" s="1"/>
  <c r="E85" i="7"/>
  <c r="E84" i="7"/>
  <c r="B88" i="7"/>
  <c r="B87" i="7"/>
  <c r="D87" i="7" s="1"/>
  <c r="B86" i="7"/>
  <c r="D86" i="7" s="1"/>
  <c r="B85" i="7"/>
  <c r="D85" i="7" s="1"/>
  <c r="B84" i="7"/>
  <c r="D84" i="7" s="1"/>
  <c r="F88" i="7"/>
  <c r="F87" i="7"/>
  <c r="F86" i="7"/>
  <c r="F85" i="7"/>
  <c r="F84" i="7"/>
  <c r="E75" i="7"/>
  <c r="E74" i="7"/>
  <c r="G74" i="7" s="1"/>
  <c r="E73" i="7"/>
  <c r="G73" i="7" s="1"/>
  <c r="E72" i="7"/>
  <c r="E71" i="7"/>
  <c r="G71" i="7" s="1"/>
  <c r="B75" i="7"/>
  <c r="B74" i="7"/>
  <c r="D74" i="7" s="1"/>
  <c r="B73" i="7"/>
  <c r="D73" i="7" s="1"/>
  <c r="B72" i="7"/>
  <c r="D72" i="7" s="1"/>
  <c r="B71" i="7"/>
  <c r="D71" i="7" s="1"/>
  <c r="F75" i="7"/>
  <c r="F74" i="7"/>
  <c r="F73" i="7"/>
  <c r="F72" i="7"/>
  <c r="F71" i="7"/>
  <c r="E62" i="7"/>
  <c r="E61" i="7"/>
  <c r="G61" i="7" s="1"/>
  <c r="E60" i="7"/>
  <c r="E59" i="7"/>
  <c r="G59" i="7" s="1"/>
  <c r="E58" i="7"/>
  <c r="B62" i="7"/>
  <c r="B61" i="7"/>
  <c r="D61" i="7" s="1"/>
  <c r="B60" i="7"/>
  <c r="D60" i="7" s="1"/>
  <c r="B59" i="7"/>
  <c r="D59" i="7" s="1"/>
  <c r="B58" i="7"/>
  <c r="D58" i="7" s="1"/>
  <c r="F62" i="7"/>
  <c r="F61" i="7"/>
  <c r="F60" i="7"/>
  <c r="F59" i="7"/>
  <c r="F58" i="7"/>
  <c r="E49" i="7"/>
  <c r="E48" i="7"/>
  <c r="E47" i="7"/>
  <c r="E46" i="7"/>
  <c r="E45" i="7"/>
  <c r="B48" i="7"/>
  <c r="D48" i="7" s="1"/>
  <c r="B47" i="7"/>
  <c r="D47" i="7" s="1"/>
  <c r="B46" i="7"/>
  <c r="D46" i="7" s="1"/>
  <c r="B49" i="7"/>
  <c r="B45" i="7"/>
  <c r="D45" i="7" s="1"/>
  <c r="F49" i="7"/>
  <c r="F48" i="7"/>
  <c r="F47" i="7"/>
  <c r="F46" i="7"/>
  <c r="F45" i="7"/>
  <c r="E37" i="7"/>
  <c r="E36" i="7"/>
  <c r="E35" i="7"/>
  <c r="E34" i="7"/>
  <c r="E33" i="7"/>
  <c r="B37" i="7"/>
  <c r="B36" i="7"/>
  <c r="B35" i="7"/>
  <c r="D35" i="7" s="1"/>
  <c r="B34" i="7"/>
  <c r="B33" i="7"/>
  <c r="D33" i="7"/>
  <c r="F37" i="7"/>
  <c r="F36" i="7"/>
  <c r="F35" i="7"/>
  <c r="F34" i="7"/>
  <c r="F33" i="7"/>
  <c r="G36" i="7"/>
  <c r="D36" i="7"/>
  <c r="G34" i="7"/>
  <c r="D34" i="7"/>
  <c r="D22" i="7"/>
  <c r="B22" i="7"/>
  <c r="D8" i="7"/>
  <c r="G21" i="7" s="1"/>
  <c r="D7" i="7"/>
  <c r="F20" i="7" s="1"/>
  <c r="G20" i="7" s="1"/>
  <c r="D6" i="7"/>
  <c r="C19" i="7" s="1"/>
  <c r="D5" i="7"/>
  <c r="E18" i="7" s="1"/>
  <c r="D4" i="7"/>
  <c r="F17" i="7" s="1"/>
  <c r="G17" i="7" s="1"/>
  <c r="D3" i="7"/>
  <c r="F16" i="7" s="1"/>
  <c r="G16" i="7" s="1"/>
  <c r="F9" i="7"/>
  <c r="E9" i="7"/>
  <c r="C9" i="7"/>
  <c r="X55" i="7" l="1"/>
  <c r="F122" i="6"/>
  <c r="E122" i="6" s="1"/>
  <c r="F121" i="6"/>
  <c r="E121" i="6" s="1"/>
  <c r="F120" i="6"/>
  <c r="E120" i="6" s="1"/>
  <c r="F119" i="6"/>
  <c r="E119" i="6" s="1"/>
  <c r="F118" i="6"/>
  <c r="E118" i="6" s="1"/>
  <c r="F117" i="6"/>
  <c r="E117" i="6" s="1"/>
  <c r="F116" i="6"/>
  <c r="E116" i="6" s="1"/>
  <c r="F115" i="6"/>
  <c r="E115" i="6" s="1"/>
  <c r="F114" i="6"/>
  <c r="E114" i="6" s="1"/>
  <c r="F113" i="6"/>
  <c r="E113" i="6" s="1"/>
  <c r="F112" i="6"/>
  <c r="E112" i="6" s="1"/>
  <c r="F111" i="6"/>
  <c r="E111" i="6" s="1"/>
  <c r="F110" i="6"/>
  <c r="E110" i="6" s="1"/>
  <c r="F97" i="6"/>
  <c r="E97" i="6" s="1"/>
  <c r="F95" i="6"/>
  <c r="E95" i="6" s="1"/>
  <c r="F56" i="8"/>
  <c r="E56" i="8" s="1"/>
  <c r="F55" i="8"/>
  <c r="E55" i="8" s="1"/>
  <c r="F54" i="8"/>
  <c r="E54" i="8" s="1"/>
  <c r="F53" i="8"/>
  <c r="E53" i="8" s="1"/>
  <c r="F57" i="8"/>
  <c r="F41" i="2"/>
  <c r="E41" i="2" s="1"/>
  <c r="F55" i="3"/>
  <c r="E55" i="3" s="1"/>
  <c r="F54" i="3"/>
  <c r="E54" i="3" s="1"/>
  <c r="F53" i="3"/>
  <c r="E53" i="3" s="1"/>
  <c r="F52" i="3"/>
  <c r="E52" i="3" s="1"/>
  <c r="F66" i="4"/>
  <c r="E66" i="4" s="1"/>
  <c r="F11" i="4"/>
  <c r="F65" i="4"/>
  <c r="F60" i="5"/>
  <c r="E60" i="5" s="1"/>
  <c r="F59" i="5"/>
  <c r="E59" i="5" s="1"/>
  <c r="G47" i="5"/>
  <c r="F57" i="5"/>
  <c r="E57" i="5" s="1"/>
  <c r="G72" i="7"/>
  <c r="G100" i="7"/>
  <c r="F10" i="3"/>
  <c r="E10" i="3" s="1"/>
  <c r="G62" i="4"/>
  <c r="E62" i="4" s="1"/>
  <c r="W54" i="7"/>
  <c r="W51" i="7" s="1"/>
  <c r="F60" i="4"/>
  <c r="E60" i="4" s="1"/>
  <c r="F59" i="4"/>
  <c r="W47" i="7"/>
  <c r="W45" i="7" s="1"/>
  <c r="F61" i="4"/>
  <c r="E61" i="4" s="1"/>
  <c r="F62" i="5"/>
  <c r="E62" i="5" s="1"/>
  <c r="G45" i="7"/>
  <c r="G21" i="5"/>
  <c r="H19" i="7"/>
  <c r="G46" i="7"/>
  <c r="G84" i="7"/>
  <c r="G88" i="7" s="1"/>
  <c r="W37" i="7"/>
  <c r="F58" i="4"/>
  <c r="F18" i="7"/>
  <c r="G18" i="7" s="1"/>
  <c r="G47" i="7"/>
  <c r="G85" i="7"/>
  <c r="G35" i="7"/>
  <c r="F19" i="7"/>
  <c r="G19" i="7" s="1"/>
  <c r="G48" i="7"/>
  <c r="F63" i="4"/>
  <c r="G58" i="7"/>
  <c r="E31" i="5"/>
  <c r="W41" i="7"/>
  <c r="W39" i="7" s="1"/>
  <c r="F8" i="2"/>
  <c r="F16" i="4"/>
  <c r="F68" i="4"/>
  <c r="E68" i="4" s="1"/>
  <c r="G60" i="7"/>
  <c r="G97" i="7"/>
  <c r="F51" i="3"/>
  <c r="Z55" i="7"/>
  <c r="H18" i="7"/>
  <c r="C18" i="7"/>
  <c r="W44" i="7"/>
  <c r="W50" i="7"/>
  <c r="W48" i="7" s="1"/>
  <c r="Y48" i="7" s="1"/>
  <c r="E57" i="8"/>
  <c r="F63" i="6"/>
  <c r="E63" i="6" s="1"/>
  <c r="F30" i="6"/>
  <c r="E30" i="6" s="1"/>
  <c r="F64" i="6"/>
  <c r="E64" i="6" s="1"/>
  <c r="F22" i="6"/>
  <c r="E22" i="6" s="1"/>
  <c r="F91" i="6"/>
  <c r="E91" i="6" s="1"/>
  <c r="F89" i="6"/>
  <c r="E89" i="6" s="1"/>
  <c r="G106" i="6"/>
  <c r="E106" i="6" s="1"/>
  <c r="F72" i="6"/>
  <c r="E72" i="6" s="1"/>
  <c r="F105" i="6"/>
  <c r="E105" i="6" s="1"/>
  <c r="F68" i="6"/>
  <c r="E68" i="6" s="1"/>
  <c r="F71" i="6"/>
  <c r="E71" i="6" s="1"/>
  <c r="F85" i="6"/>
  <c r="E85" i="6" s="1"/>
  <c r="F83" i="6"/>
  <c r="E83" i="6" s="1"/>
  <c r="F70" i="6"/>
  <c r="E70" i="6" s="1"/>
  <c r="F74" i="6"/>
  <c r="E74" i="6" s="1"/>
  <c r="F80" i="6"/>
  <c r="E80" i="6" s="1"/>
  <c r="F90" i="6"/>
  <c r="E90" i="6" s="1"/>
  <c r="F86" i="6"/>
  <c r="E86" i="6" s="1"/>
  <c r="F107" i="6"/>
  <c r="E107" i="6" s="1"/>
  <c r="F66" i="6"/>
  <c r="E66" i="6" s="1"/>
  <c r="F82" i="6"/>
  <c r="E82" i="6" s="1"/>
  <c r="G92" i="6"/>
  <c r="E92" i="6" s="1"/>
  <c r="G84" i="6"/>
  <c r="E84" i="6" s="1"/>
  <c r="G78" i="6"/>
  <c r="E78" i="6" s="1"/>
  <c r="G76" i="6"/>
  <c r="E76" i="6" s="1"/>
  <c r="F109" i="6"/>
  <c r="E109" i="6" s="1"/>
  <c r="F87" i="6"/>
  <c r="E87" i="6" s="1"/>
  <c r="F26" i="6"/>
  <c r="E26" i="6" s="1"/>
  <c r="F65" i="6"/>
  <c r="E65" i="6" s="1"/>
  <c r="F79" i="6"/>
  <c r="E79" i="6" s="1"/>
  <c r="F28" i="6"/>
  <c r="E28" i="6" s="1"/>
  <c r="G38" i="6"/>
  <c r="E38" i="6" s="1"/>
  <c r="G31" i="6"/>
  <c r="E31" i="6" s="1"/>
  <c r="F13" i="6"/>
  <c r="E13" i="6" s="1"/>
  <c r="F37" i="6"/>
  <c r="E37" i="6" s="1"/>
  <c r="F29" i="6"/>
  <c r="E29" i="6" s="1"/>
  <c r="G27" i="6"/>
  <c r="E27" i="6" s="1"/>
  <c r="F19" i="6"/>
  <c r="E19" i="6" s="1"/>
  <c r="F9" i="6"/>
  <c r="E9" i="6" s="1"/>
  <c r="F128" i="6"/>
  <c r="E128" i="6" s="1"/>
  <c r="F123" i="6"/>
  <c r="E123" i="6" s="1"/>
  <c r="F34" i="6"/>
  <c r="E34" i="6" s="1"/>
  <c r="F25" i="6"/>
  <c r="E25" i="6" s="1"/>
  <c r="F8" i="6"/>
  <c r="E8" i="6" s="1"/>
  <c r="G20" i="6"/>
  <c r="E20" i="6" s="1"/>
  <c r="G133" i="6"/>
  <c r="E133" i="6" s="1"/>
  <c r="F99" i="6"/>
  <c r="E99" i="6" s="1"/>
  <c r="F131" i="6"/>
  <c r="E131" i="6" s="1"/>
  <c r="F17" i="6"/>
  <c r="E17" i="6" s="1"/>
  <c r="F24" i="6"/>
  <c r="E24" i="6" s="1"/>
  <c r="G12" i="6"/>
  <c r="E12" i="6" s="1"/>
  <c r="F7" i="6"/>
  <c r="E7" i="6" s="1"/>
  <c r="F102" i="6"/>
  <c r="E102" i="6" s="1"/>
  <c r="F125" i="6"/>
  <c r="E125" i="6" s="1"/>
  <c r="F69" i="6"/>
  <c r="E69" i="6" s="1"/>
  <c r="F18" i="6"/>
  <c r="E18" i="6" s="1"/>
  <c r="G104" i="6"/>
  <c r="E104" i="6" s="1"/>
  <c r="G126" i="6"/>
  <c r="E126" i="6" s="1"/>
  <c r="F50" i="6"/>
  <c r="E50" i="6" s="1"/>
  <c r="F98" i="6"/>
  <c r="E98" i="6" s="1"/>
  <c r="F14" i="6"/>
  <c r="E14" i="6" s="1"/>
  <c r="F129" i="6"/>
  <c r="E129" i="6" s="1"/>
  <c r="F100" i="6"/>
  <c r="E100" i="6" s="1"/>
  <c r="F77" i="6"/>
  <c r="E77" i="6" s="1"/>
  <c r="F101" i="6"/>
  <c r="E101" i="6" s="1"/>
  <c r="F103" i="6"/>
  <c r="E103" i="6" s="1"/>
  <c r="F36" i="6"/>
  <c r="E36" i="6" s="1"/>
  <c r="F132" i="6"/>
  <c r="E132" i="6" s="1"/>
  <c r="F124" i="6"/>
  <c r="E124" i="6" s="1"/>
  <c r="F11" i="6"/>
  <c r="E11" i="6" s="1"/>
  <c r="G10" i="6"/>
  <c r="E10" i="6" s="1"/>
  <c r="F35" i="6"/>
  <c r="E35" i="6" s="1"/>
  <c r="F23" i="6"/>
  <c r="E23" i="6" s="1"/>
  <c r="F127" i="6"/>
  <c r="E127" i="6" s="1"/>
  <c r="F75" i="6"/>
  <c r="E75" i="6" s="1"/>
  <c r="F108" i="6"/>
  <c r="E108" i="6" s="1"/>
  <c r="F32" i="6"/>
  <c r="E32" i="6" s="1"/>
  <c r="F67" i="6"/>
  <c r="E67" i="6" s="1"/>
  <c r="G81" i="6"/>
  <c r="E81" i="6" s="1"/>
  <c r="G33" i="6"/>
  <c r="E33" i="6" s="1"/>
  <c r="F21" i="6"/>
  <c r="E21" i="6" s="1"/>
  <c r="G48" i="6"/>
  <c r="E48" i="6" s="1"/>
  <c r="G16" i="6"/>
  <c r="E16" i="6" s="1"/>
  <c r="F49" i="6"/>
  <c r="G6" i="6"/>
  <c r="F93" i="6"/>
  <c r="E93" i="6" s="1"/>
  <c r="F73" i="6"/>
  <c r="F88" i="6"/>
  <c r="E88" i="6" s="1"/>
  <c r="F15" i="6"/>
  <c r="E15" i="6" s="1"/>
  <c r="F130" i="6"/>
  <c r="E130" i="6" s="1"/>
  <c r="F96" i="6"/>
  <c r="E96" i="6" s="1"/>
  <c r="G94" i="6"/>
  <c r="E94" i="6" s="1"/>
  <c r="G51" i="8"/>
  <c r="E51" i="8" s="1"/>
  <c r="F42" i="8"/>
  <c r="E42" i="8" s="1"/>
  <c r="F50" i="8"/>
  <c r="E50" i="8" s="1"/>
  <c r="F43" i="8"/>
  <c r="E43" i="8" s="1"/>
  <c r="F14" i="8"/>
  <c r="E14" i="8" s="1"/>
  <c r="F52" i="8"/>
  <c r="E52" i="8" s="1"/>
  <c r="F48" i="8"/>
  <c r="E48" i="8" s="1"/>
  <c r="G41" i="8"/>
  <c r="E41" i="8" s="1"/>
  <c r="F45" i="8"/>
  <c r="E45" i="8" s="1"/>
  <c r="F40" i="8"/>
  <c r="E40" i="8" s="1"/>
  <c r="F7" i="8"/>
  <c r="E7" i="8" s="1"/>
  <c r="F44" i="8"/>
  <c r="E44" i="8" s="1"/>
  <c r="F59" i="8"/>
  <c r="E59" i="8" s="1"/>
  <c r="F10" i="8"/>
  <c r="E10" i="8" s="1"/>
  <c r="F11" i="8"/>
  <c r="E11" i="8" s="1"/>
  <c r="F47" i="8"/>
  <c r="E47" i="8" s="1"/>
  <c r="F49" i="8"/>
  <c r="E49" i="8" s="1"/>
  <c r="F8" i="8"/>
  <c r="E8" i="8" s="1"/>
  <c r="F9" i="8"/>
  <c r="E9" i="8" s="1"/>
  <c r="F46" i="8"/>
  <c r="E46" i="8" s="1"/>
  <c r="F13" i="8"/>
  <c r="E13" i="8" s="1"/>
  <c r="F15" i="8"/>
  <c r="E15" i="8" s="1"/>
  <c r="F12" i="8"/>
  <c r="E12" i="8" s="1"/>
  <c r="F6" i="5"/>
  <c r="E6" i="5" s="1"/>
  <c r="F7" i="5"/>
  <c r="E7" i="5" s="1"/>
  <c r="F18" i="5"/>
  <c r="F14" i="5"/>
  <c r="E14" i="5" s="1"/>
  <c r="E35" i="5"/>
  <c r="G13" i="5"/>
  <c r="E32" i="5"/>
  <c r="E34" i="5"/>
  <c r="E36" i="5"/>
  <c r="F56" i="5"/>
  <c r="E56" i="5" s="1"/>
  <c r="F53" i="5"/>
  <c r="E53" i="5" s="1"/>
  <c r="F50" i="5"/>
  <c r="E50" i="5" s="1"/>
  <c r="F48" i="5"/>
  <c r="E48" i="5" s="1"/>
  <c r="E33" i="5"/>
  <c r="G64" i="5"/>
  <c r="E64" i="5" s="1"/>
  <c r="F54" i="5"/>
  <c r="E54" i="5" s="1"/>
  <c r="F20" i="5"/>
  <c r="E20" i="5" s="1"/>
  <c r="F49" i="5"/>
  <c r="E49" i="5" s="1"/>
  <c r="G52" i="5"/>
  <c r="E52" i="5" s="1"/>
  <c r="F51" i="5"/>
  <c r="E51" i="5" s="1"/>
  <c r="F58" i="5"/>
  <c r="E58" i="5"/>
  <c r="F8" i="5"/>
  <c r="E8" i="5" s="1"/>
  <c r="E21" i="5"/>
  <c r="F37" i="5"/>
  <c r="V6" i="7" s="1"/>
  <c r="F46" i="5"/>
  <c r="E46" i="5" s="1"/>
  <c r="G61" i="5"/>
  <c r="E61" i="5" s="1"/>
  <c r="F9" i="5"/>
  <c r="E9" i="5" s="1"/>
  <c r="F10" i="5"/>
  <c r="E10" i="5" s="1"/>
  <c r="F16" i="5"/>
  <c r="E16" i="5" s="1"/>
  <c r="G11" i="5"/>
  <c r="E11" i="5" s="1"/>
  <c r="G17" i="5"/>
  <c r="E17" i="5" s="1"/>
  <c r="F63" i="5"/>
  <c r="E63" i="5" s="1"/>
  <c r="F55" i="5"/>
  <c r="E55" i="5" s="1"/>
  <c r="F19" i="5"/>
  <c r="E19" i="5" s="1"/>
  <c r="F15" i="5"/>
  <c r="E15" i="5" s="1"/>
  <c r="E13" i="5"/>
  <c r="G12" i="5"/>
  <c r="E12" i="5" s="1"/>
  <c r="E18" i="5"/>
  <c r="E59" i="4"/>
  <c r="E65" i="4"/>
  <c r="E64" i="4"/>
  <c r="E63" i="4"/>
  <c r="E58" i="4"/>
  <c r="G6" i="4"/>
  <c r="E6" i="4" s="1"/>
  <c r="G13" i="4"/>
  <c r="E13" i="4" s="1"/>
  <c r="F56" i="4"/>
  <c r="E56" i="4" s="1"/>
  <c r="F12" i="4"/>
  <c r="F17" i="4"/>
  <c r="E17" i="4" s="1"/>
  <c r="F20" i="4"/>
  <c r="E20" i="4" s="1"/>
  <c r="F69" i="4"/>
  <c r="F26" i="4"/>
  <c r="E26" i="4" s="1"/>
  <c r="F22" i="4"/>
  <c r="E22" i="4" s="1"/>
  <c r="E69" i="4"/>
  <c r="G70" i="4"/>
  <c r="E70" i="4" s="1"/>
  <c r="F29" i="4"/>
  <c r="E29" i="4" s="1"/>
  <c r="F9" i="4"/>
  <c r="E9" i="4" s="1"/>
  <c r="F19" i="4"/>
  <c r="E19" i="4" s="1"/>
  <c r="F21" i="4"/>
  <c r="F23" i="4"/>
  <c r="E23" i="4" s="1"/>
  <c r="G25" i="4"/>
  <c r="E25" i="4" s="1"/>
  <c r="E21" i="4"/>
  <c r="G18" i="4"/>
  <c r="E18" i="4" s="1"/>
  <c r="E16" i="4"/>
  <c r="E12" i="4"/>
  <c r="E11" i="4"/>
  <c r="E44" i="4"/>
  <c r="G71" i="4"/>
  <c r="E71" i="4" s="1"/>
  <c r="F14" i="4"/>
  <c r="E14" i="4" s="1"/>
  <c r="F8" i="4"/>
  <c r="F10" i="4"/>
  <c r="E10" i="4" s="1"/>
  <c r="E46" i="4"/>
  <c r="G7" i="4"/>
  <c r="G57" i="4"/>
  <c r="E57" i="4" s="1"/>
  <c r="G67" i="4"/>
  <c r="E43" i="4"/>
  <c r="F15" i="4"/>
  <c r="E15" i="4" s="1"/>
  <c r="F30" i="4"/>
  <c r="E30" i="4" s="1"/>
  <c r="F28" i="4"/>
  <c r="E28" i="4" s="1"/>
  <c r="F31" i="4"/>
  <c r="E31" i="4" s="1"/>
  <c r="E27" i="4"/>
  <c r="G11" i="3"/>
  <c r="F16" i="3"/>
  <c r="E16" i="3" s="1"/>
  <c r="F44" i="3"/>
  <c r="E44" i="3" s="1"/>
  <c r="F48" i="3"/>
  <c r="E48" i="3" s="1"/>
  <c r="G57" i="3"/>
  <c r="E57" i="3" s="1"/>
  <c r="F7" i="3"/>
  <c r="E7" i="3" s="1"/>
  <c r="E29" i="3"/>
  <c r="F43" i="3"/>
  <c r="E43" i="3" s="1"/>
  <c r="G45" i="3"/>
  <c r="E45" i="3" s="1"/>
  <c r="F14" i="3"/>
  <c r="E14" i="3" s="1"/>
  <c r="F56" i="3"/>
  <c r="E56" i="3" s="1"/>
  <c r="E30" i="3"/>
  <c r="E32" i="3"/>
  <c r="E27" i="3"/>
  <c r="F9" i="3"/>
  <c r="E9" i="3" s="1"/>
  <c r="F17" i="3"/>
  <c r="E17" i="3" s="1"/>
  <c r="F46" i="3"/>
  <c r="E46" i="3" s="1"/>
  <c r="G42" i="3"/>
  <c r="E42" i="3" s="1"/>
  <c r="F8" i="3"/>
  <c r="E8" i="3" s="1"/>
  <c r="G6" i="3"/>
  <c r="E6" i="3" s="1"/>
  <c r="G12" i="3"/>
  <c r="E12" i="3" s="1"/>
  <c r="E28" i="3"/>
  <c r="F58" i="3"/>
  <c r="G33" i="3"/>
  <c r="P17" i="7" s="1"/>
  <c r="E31" i="3"/>
  <c r="F15" i="3"/>
  <c r="E15" i="3" s="1"/>
  <c r="F47" i="3"/>
  <c r="E47" i="3" s="1"/>
  <c r="F49" i="3"/>
  <c r="E49" i="3" s="1"/>
  <c r="F50" i="3"/>
  <c r="E50" i="3" s="1"/>
  <c r="F14" i="2"/>
  <c r="E14" i="2" s="1"/>
  <c r="G42" i="2"/>
  <c r="E42" i="2" s="1"/>
  <c r="F10" i="2"/>
  <c r="E10" i="2" s="1"/>
  <c r="F13" i="2"/>
  <c r="E13" i="2" s="1"/>
  <c r="F43" i="2"/>
  <c r="E43" i="2" s="1"/>
  <c r="F7" i="2"/>
  <c r="E7" i="2" s="1"/>
  <c r="F11" i="2"/>
  <c r="E11" i="2" s="1"/>
  <c r="E51" i="3"/>
  <c r="G13" i="3"/>
  <c r="E13" i="3" s="1"/>
  <c r="E11" i="3"/>
  <c r="E8" i="2"/>
  <c r="E25" i="2"/>
  <c r="E29" i="2"/>
  <c r="E26" i="2"/>
  <c r="G44" i="2"/>
  <c r="E44" i="2" s="1"/>
  <c r="G30" i="2"/>
  <c r="P6" i="7" s="1"/>
  <c r="F40" i="2"/>
  <c r="E40" i="2" s="1"/>
  <c r="E27" i="2"/>
  <c r="F6" i="2"/>
  <c r="E6" i="2" s="1"/>
  <c r="Y54" i="7"/>
  <c r="AA54" i="7"/>
  <c r="AA51" i="7"/>
  <c r="Y51" i="7"/>
  <c r="Z48" i="7"/>
  <c r="Y47" i="7"/>
  <c r="AA45" i="7"/>
  <c r="AA47" i="7"/>
  <c r="X45" i="7"/>
  <c r="Y45" i="7" s="1"/>
  <c r="Y44" i="7"/>
  <c r="AA44" i="7"/>
  <c r="W42" i="7"/>
  <c r="Y42" i="7" s="1"/>
  <c r="AA41" i="7"/>
  <c r="Y41" i="7"/>
  <c r="Y39" i="7"/>
  <c r="Z39" i="7"/>
  <c r="AA39" i="7" s="1"/>
  <c r="G58" i="8"/>
  <c r="G16" i="8"/>
  <c r="W26" i="7" s="1"/>
  <c r="F6" i="8"/>
  <c r="E6" i="8" s="1"/>
  <c r="E29" i="8"/>
  <c r="F39" i="8"/>
  <c r="E39" i="8" s="1"/>
  <c r="G30" i="8"/>
  <c r="W27" i="7" s="1"/>
  <c r="E28" i="8"/>
  <c r="E27" i="8"/>
  <c r="F25" i="8"/>
  <c r="F26" i="8"/>
  <c r="E26" i="8" s="1"/>
  <c r="E51" i="6"/>
  <c r="E53" i="6"/>
  <c r="E52" i="6"/>
  <c r="E47" i="5"/>
  <c r="G37" i="5"/>
  <c r="W6" i="7" s="1"/>
  <c r="E42" i="4"/>
  <c r="E45" i="4"/>
  <c r="G47" i="4"/>
  <c r="P27" i="7" s="1"/>
  <c r="E41" i="4"/>
  <c r="F47" i="4"/>
  <c r="F33" i="3"/>
  <c r="O17" i="7" s="1"/>
  <c r="G39" i="2"/>
  <c r="E39" i="2" s="1"/>
  <c r="E24" i="2"/>
  <c r="E28" i="2"/>
  <c r="F30" i="2"/>
  <c r="O6" i="7" s="1"/>
  <c r="F12" i="2"/>
  <c r="E12" i="2" s="1"/>
  <c r="F9" i="2"/>
  <c r="E9" i="2" s="1"/>
  <c r="G101" i="7"/>
  <c r="D101" i="7"/>
  <c r="D88" i="7"/>
  <c r="G75" i="7"/>
  <c r="D75" i="7"/>
  <c r="G62" i="7"/>
  <c r="D62" i="7"/>
  <c r="G49" i="7"/>
  <c r="D49" i="7"/>
  <c r="G33" i="7"/>
  <c r="G37" i="7" s="1"/>
  <c r="D37" i="7"/>
  <c r="E17" i="7"/>
  <c r="C17" i="7"/>
  <c r="E16" i="7"/>
  <c r="E20" i="7"/>
  <c r="H17" i="7"/>
  <c r="H21" i="7"/>
  <c r="C16" i="7"/>
  <c r="C20" i="7"/>
  <c r="E19" i="7"/>
  <c r="H16" i="7"/>
  <c r="H20" i="7"/>
  <c r="D9" i="7"/>
  <c r="P4" i="7" l="1"/>
  <c r="D110" i="7"/>
  <c r="O15" i="7"/>
  <c r="C111" i="7"/>
  <c r="E58" i="3"/>
  <c r="E59" i="3" s="1"/>
  <c r="F59" i="3"/>
  <c r="O19" i="7" s="1"/>
  <c r="O25" i="7"/>
  <c r="C112" i="7"/>
  <c r="V4" i="7"/>
  <c r="C113" i="7"/>
  <c r="E113" i="7" s="1"/>
  <c r="W4" i="7"/>
  <c r="D113" i="7"/>
  <c r="C114" i="7"/>
  <c r="V15" i="7"/>
  <c r="P15" i="7"/>
  <c r="D111" i="7"/>
  <c r="W35" i="7"/>
  <c r="AA37" i="7"/>
  <c r="Y37" i="7"/>
  <c r="F22" i="7"/>
  <c r="C115" i="7"/>
  <c r="E115" i="7" s="1"/>
  <c r="V25" i="7"/>
  <c r="X25" i="7" s="1"/>
  <c r="D115" i="7"/>
  <c r="W25" i="7"/>
  <c r="O4" i="7"/>
  <c r="Q4" i="7" s="1"/>
  <c r="C110" i="7"/>
  <c r="D112" i="7"/>
  <c r="P25" i="7"/>
  <c r="AA42" i="7"/>
  <c r="W55" i="7"/>
  <c r="Y50" i="7"/>
  <c r="D114" i="7"/>
  <c r="W15" i="7"/>
  <c r="X15" i="7" s="1"/>
  <c r="AA50" i="7"/>
  <c r="F134" i="6"/>
  <c r="V19" i="7" s="1"/>
  <c r="F54" i="6"/>
  <c r="V17" i="7" s="1"/>
  <c r="E49" i="6"/>
  <c r="E73" i="6"/>
  <c r="E134" i="6" s="1"/>
  <c r="F39" i="6"/>
  <c r="V16" i="7" s="1"/>
  <c r="G39" i="6"/>
  <c r="W16" i="7" s="1"/>
  <c r="E6" i="6"/>
  <c r="E39" i="6" s="1"/>
  <c r="G134" i="6"/>
  <c r="W19" i="7" s="1"/>
  <c r="G60" i="8"/>
  <c r="W29" i="7" s="1"/>
  <c r="W30" i="7" s="1"/>
  <c r="E37" i="5"/>
  <c r="F22" i="5"/>
  <c r="V5" i="7" s="1"/>
  <c r="X6" i="7"/>
  <c r="G65" i="5"/>
  <c r="W8" i="7" s="1"/>
  <c r="F65" i="5"/>
  <c r="V8" i="7" s="1"/>
  <c r="E22" i="5"/>
  <c r="G22" i="5"/>
  <c r="W5" i="7" s="1"/>
  <c r="E65" i="5"/>
  <c r="F72" i="4"/>
  <c r="O29" i="7" s="1"/>
  <c r="G72" i="4"/>
  <c r="P29" i="7" s="1"/>
  <c r="G32" i="4"/>
  <c r="P26" i="7" s="1"/>
  <c r="F32" i="4"/>
  <c r="O26" i="7" s="1"/>
  <c r="E8" i="4"/>
  <c r="E7" i="4"/>
  <c r="E67" i="4"/>
  <c r="E72" i="4" s="1"/>
  <c r="Q17" i="7"/>
  <c r="F18" i="3"/>
  <c r="O16" i="7" s="1"/>
  <c r="E33" i="3"/>
  <c r="G59" i="3"/>
  <c r="P19" i="7" s="1"/>
  <c r="G45" i="2"/>
  <c r="P8" i="7" s="1"/>
  <c r="F45" i="2"/>
  <c r="O8" i="7" s="1"/>
  <c r="G18" i="3"/>
  <c r="P16" i="7" s="1"/>
  <c r="E18" i="3"/>
  <c r="Q6" i="7"/>
  <c r="AA48" i="7"/>
  <c r="F60" i="8"/>
  <c r="V29" i="7" s="1"/>
  <c r="E58" i="8"/>
  <c r="E16" i="8"/>
  <c r="F16" i="8"/>
  <c r="V26" i="7" s="1"/>
  <c r="F30" i="8"/>
  <c r="V27" i="7" s="1"/>
  <c r="E25" i="8"/>
  <c r="E30" i="8" s="1"/>
  <c r="E54" i="6"/>
  <c r="G54" i="6"/>
  <c r="W17" i="7" s="1"/>
  <c r="E47" i="4"/>
  <c r="O27" i="7" s="1"/>
  <c r="Q27" i="7" s="1"/>
  <c r="E45" i="2"/>
  <c r="E30" i="2"/>
  <c r="F15" i="2"/>
  <c r="O5" i="7" s="1"/>
  <c r="E15" i="2"/>
  <c r="G15" i="2"/>
  <c r="P5" i="7" s="1"/>
  <c r="H22" i="7"/>
  <c r="Q8" i="7" l="1"/>
  <c r="X4" i="7"/>
  <c r="AA35" i="7"/>
  <c r="Y35" i="7"/>
  <c r="E111" i="7"/>
  <c r="E110" i="7"/>
  <c r="C116" i="7"/>
  <c r="O36" i="7" s="1"/>
  <c r="Q15" i="7"/>
  <c r="Q25" i="7"/>
  <c r="E112" i="7"/>
  <c r="P9" i="7"/>
  <c r="AA55" i="7"/>
  <c r="Y55" i="7"/>
  <c r="D116" i="7"/>
  <c r="P36" i="7" s="1"/>
  <c r="E114" i="7"/>
  <c r="V20" i="7"/>
  <c r="X19" i="7"/>
  <c r="X16" i="7"/>
  <c r="W20" i="7"/>
  <c r="P38" i="7"/>
  <c r="X8" i="7"/>
  <c r="X5" i="7"/>
  <c r="V9" i="7"/>
  <c r="W9" i="7"/>
  <c r="Q29" i="7"/>
  <c r="P30" i="7"/>
  <c r="Q26" i="7"/>
  <c r="E32" i="4"/>
  <c r="O30" i="7"/>
  <c r="P20" i="7"/>
  <c r="Q19" i="7"/>
  <c r="O20" i="7"/>
  <c r="Q16" i="7"/>
  <c r="O37" i="7"/>
  <c r="P37" i="7"/>
  <c r="E60" i="8"/>
  <c r="X27" i="7"/>
  <c r="O38" i="7"/>
  <c r="X29" i="7"/>
  <c r="O39" i="7"/>
  <c r="X26" i="7"/>
  <c r="V30" i="7"/>
  <c r="X30" i="7" s="1"/>
  <c r="X17" i="7"/>
  <c r="Q5" i="7"/>
  <c r="O9" i="7"/>
  <c r="Q9" i="7" l="1"/>
  <c r="E116" i="7"/>
  <c r="Q36" i="7"/>
  <c r="X20" i="7"/>
  <c r="Q38" i="7"/>
  <c r="X9" i="7"/>
  <c r="Q30" i="7"/>
  <c r="Q20" i="7"/>
  <c r="Q37" i="7"/>
  <c r="Q39" i="7"/>
  <c r="Q40" i="7"/>
  <c r="O40" i="7"/>
  <c r="P40" i="7"/>
</calcChain>
</file>

<file path=xl/sharedStrings.xml><?xml version="1.0" encoding="utf-8"?>
<sst xmlns="http://schemas.openxmlformats.org/spreadsheetml/2006/main" count="765" uniqueCount="284">
  <si>
    <t>katastrální území</t>
  </si>
  <si>
    <t>výměra PÚ (ha)</t>
  </si>
  <si>
    <t>výměra území A (ha)</t>
  </si>
  <si>
    <t>výměra území B (ha)</t>
  </si>
  <si>
    <t>4.1. Rozdělení řešeného území na přímo dotčené stavbou („A") a ostatní („B")</t>
  </si>
  <si>
    <t>Stradouň</t>
  </si>
  <si>
    <t>Vraclav</t>
  </si>
  <si>
    <t>Zámrsk</t>
  </si>
  <si>
    <t>Vysoké Mýto</t>
  </si>
  <si>
    <t>Džbánov u Vysokého Mýta</t>
  </si>
  <si>
    <t>Celkem</t>
  </si>
  <si>
    <t>Džbánov</t>
  </si>
  <si>
    <t>Trusnov</t>
  </si>
  <si>
    <t>dotčená obec</t>
  </si>
  <si>
    <t>4.2.  Zastoupení základních forem vlastnictví v řešeném území dle k. ú.</t>
  </si>
  <si>
    <t>státní (ČR)</t>
  </si>
  <si>
    <t>obecní</t>
  </si>
  <si>
    <t>soukromé</t>
  </si>
  <si>
    <t>ha</t>
  </si>
  <si>
    <t>%</t>
  </si>
  <si>
    <t>formy vlastnictví</t>
  </si>
  <si>
    <t>celkem k.ú.</t>
  </si>
  <si>
    <t>výměra k.ú. celkem (ha)</t>
  </si>
  <si>
    <t xml:space="preserve"> 4.3. Stanovení předběžných nákladů na zpracování návrhu pozemkových úprav dle jednotlivých katastrálních území</t>
  </si>
  <si>
    <t>Činnosti</t>
  </si>
  <si>
    <t>Území přímo dotčené stavbou</t>
  </si>
  <si>
    <t>Ostatní řešené území (území „B“)</t>
  </si>
  <si>
    <t xml:space="preserve"> (území „A“)</t>
  </si>
  <si>
    <t xml:space="preserve">Počet ha </t>
  </si>
  <si>
    <t>Cena za 1 ha bez DPH (Kč)</t>
  </si>
  <si>
    <t>Cena celkem bez DPH (Kč)</t>
  </si>
  <si>
    <t>1. PŘÍPRAVNÉ PRÁCE</t>
  </si>
  <si>
    <t>1.a. Přípravné práce geodetické</t>
  </si>
  <si>
    <t>1.b. Přípravné práce ostatní</t>
  </si>
  <si>
    <t>2. NÁVRHOVÉ PRÁCE</t>
  </si>
  <si>
    <t>3. VYTYČENÍ A MAPOVÉ DÍLO</t>
  </si>
  <si>
    <t>CENA DÍLA CELKEM</t>
  </si>
  <si>
    <t>Katastrální území: Opočno nad Loučnou</t>
  </si>
  <si>
    <t>Katastrální území: Stradouň</t>
  </si>
  <si>
    <t>Katastrální území: Vraclav</t>
  </si>
  <si>
    <t>Katastrální území: Zámrsk</t>
  </si>
  <si>
    <t>Katastrální území: Vysoké Mýto</t>
  </si>
  <si>
    <t>Katastrální území: Džbánov u Vysokého Mýta</t>
  </si>
  <si>
    <t>4.4. Přehled o předběžných nákladech na návrh pozemkových úprav</t>
  </si>
  <si>
    <t>druh opatření</t>
  </si>
  <si>
    <t>náklady (tis.Kč)</t>
  </si>
  <si>
    <t>ŘSD</t>
  </si>
  <si>
    <t>SPÚ</t>
  </si>
  <si>
    <t>Celkem k.ú.</t>
  </si>
  <si>
    <t>návrh pozemkových úprav</t>
  </si>
  <si>
    <t>zpřístupnění pozemků</t>
  </si>
  <si>
    <t>vodohospodářská opatření</t>
  </si>
  <si>
    <t>ostatní</t>
  </si>
  <si>
    <t>celkem</t>
  </si>
  <si>
    <t>4.5. Výpočet předběžných nákladů na realizaci navržených polních cest</t>
  </si>
  <si>
    <t>označení nové cesty</t>
  </si>
  <si>
    <t>jednotkové náklady (tis.Kč/100 m)</t>
  </si>
  <si>
    <t>celkové náklady (tis.Kč)</t>
  </si>
  <si>
    <t>z toho náklady území A</t>
  </si>
  <si>
    <t>z toho náklady území B</t>
  </si>
  <si>
    <t>k.ú. Opočno nad Loučnu</t>
  </si>
  <si>
    <t>4.6. Výpočet předběžných nákladů na realizaci vodohospodářských opatření</t>
  </si>
  <si>
    <t>délka (m)</t>
  </si>
  <si>
    <t>území A</t>
  </si>
  <si>
    <t xml:space="preserve">území B </t>
  </si>
  <si>
    <t>označení opatření</t>
  </si>
  <si>
    <t>délka (m)/plocha (m2)</t>
  </si>
  <si>
    <t>4.7. Výpočet předběžných nákladů na realizaci ostatních opatření (protierozních, krajinářských a jiných)</t>
  </si>
  <si>
    <t>jednotkové náklady (tis.Kč/100 m(ha))</t>
  </si>
  <si>
    <t>u meze zadávat plochu v m2</t>
  </si>
  <si>
    <t>k.ú. Stradouň</t>
  </si>
  <si>
    <t>k.ú. Vraclav</t>
  </si>
  <si>
    <t>VN1 – V Dolích</t>
  </si>
  <si>
    <t>u meze a hrázek zadávat plochu v m2</t>
  </si>
  <si>
    <t>k.ú. Zámrsk</t>
  </si>
  <si>
    <t>k.ú. Vysoké Mýto</t>
  </si>
  <si>
    <t>Poldr P1 Vysoké Mýto</t>
  </si>
  <si>
    <t>Poldr P4 Průhony</t>
  </si>
  <si>
    <t>Poldr P5 Vanice</t>
  </si>
  <si>
    <t>k.ú. Džbánov u Vysokého Mýta</t>
  </si>
  <si>
    <t>Poldr P2 Knířov</t>
  </si>
  <si>
    <t>Poldr P3 Nad Džbánovem</t>
  </si>
  <si>
    <t>PR-PRŮLEH 1</t>
  </si>
  <si>
    <t>4.8. Celkové shrnutí předběžných nákladů podle k.ú.</t>
  </si>
  <si>
    <t>náklady (tis. Kč)</t>
  </si>
  <si>
    <t xml:space="preserve">ŘSD </t>
  </si>
  <si>
    <t>4.9. Celkové shrnutí předběžných nákladů v celém řešeném území</t>
  </si>
  <si>
    <t>4.10. Návrh členění na jednotlivé zakázky v řešeném území</t>
  </si>
  <si>
    <t>zakázka</t>
  </si>
  <si>
    <t>celkem výměra PÚ (ha)</t>
  </si>
  <si>
    <t>území A celkem (ha)</t>
  </si>
  <si>
    <t>území A % z PÚ</t>
  </si>
  <si>
    <t>území B (ha)</t>
  </si>
  <si>
    <t>území B % z PÚ</t>
  </si>
  <si>
    <t>Celkem KoPÚ</t>
  </si>
  <si>
    <t>KoPÚ Opočno nad Loučnou</t>
  </si>
  <si>
    <t>Opočno nad Loučnou</t>
  </si>
  <si>
    <t>KoPÚ Stradouň</t>
  </si>
  <si>
    <t>KoPÚ Vraclav</t>
  </si>
  <si>
    <t>KoPÚ Zámrsk</t>
  </si>
  <si>
    <t>KoPÚ Vysoké Mýto</t>
  </si>
  <si>
    <t>KoPÚ Džbánov u Vysokého Mýta</t>
  </si>
  <si>
    <t>Lhůta u Vysokého Mýta</t>
  </si>
  <si>
    <t>Hrušová</t>
  </si>
  <si>
    <t>HC2</t>
  </si>
  <si>
    <t>HC10</t>
  </si>
  <si>
    <t>VC4-R</t>
  </si>
  <si>
    <t>VC5-R</t>
  </si>
  <si>
    <t>VC11</t>
  </si>
  <si>
    <t>DC6-R</t>
  </si>
  <si>
    <t>VC3-R</t>
  </si>
  <si>
    <t>DC7</t>
  </si>
  <si>
    <t>DC8</t>
  </si>
  <si>
    <t>IP2</t>
  </si>
  <si>
    <t>IP1</t>
  </si>
  <si>
    <t>HC1-R</t>
  </si>
  <si>
    <t>HC9</t>
  </si>
  <si>
    <t>HC11</t>
  </si>
  <si>
    <t>VC2</t>
  </si>
  <si>
    <t>DC3-R</t>
  </si>
  <si>
    <t>DC4-R</t>
  </si>
  <si>
    <t>VC8</t>
  </si>
  <si>
    <t>DC5-R</t>
  </si>
  <si>
    <t>DC7-R</t>
  </si>
  <si>
    <t>DC12</t>
  </si>
  <si>
    <t>LBK500</t>
  </si>
  <si>
    <t>LBK795</t>
  </si>
  <si>
    <t>LBC501</t>
  </si>
  <si>
    <t>IP3</t>
  </si>
  <si>
    <t>IP4</t>
  </si>
  <si>
    <t>IP5</t>
  </si>
  <si>
    <t>IP6</t>
  </si>
  <si>
    <t>IP7</t>
  </si>
  <si>
    <t>IP8</t>
  </si>
  <si>
    <t>TO-MEZ1</t>
  </si>
  <si>
    <t>TO-MEZ2</t>
  </si>
  <si>
    <t>TO-MEZ3</t>
  </si>
  <si>
    <t>DC13-R</t>
  </si>
  <si>
    <t>DC14-R</t>
  </si>
  <si>
    <t>DC15-R</t>
  </si>
  <si>
    <t>DC27</t>
  </si>
  <si>
    <t>DC28</t>
  </si>
  <si>
    <t>DC29</t>
  </si>
  <si>
    <t>DC30</t>
  </si>
  <si>
    <t>DC31</t>
  </si>
  <si>
    <t>DC32</t>
  </si>
  <si>
    <t>RBK139</t>
  </si>
  <si>
    <t>HC5</t>
  </si>
  <si>
    <t>VC6-R</t>
  </si>
  <si>
    <t>VC7-R</t>
  </si>
  <si>
    <t>VC9-R</t>
  </si>
  <si>
    <t>VC17</t>
  </si>
  <si>
    <t>DC10-R</t>
  </si>
  <si>
    <t>DC12-R</t>
  </si>
  <si>
    <t>DC16</t>
  </si>
  <si>
    <t>DC18</t>
  </si>
  <si>
    <t>DC19</t>
  </si>
  <si>
    <t>DC20</t>
  </si>
  <si>
    <t>DC21</t>
  </si>
  <si>
    <t>DC22</t>
  </si>
  <si>
    <t>DC23</t>
  </si>
  <si>
    <t>DC24</t>
  </si>
  <si>
    <t>DC25</t>
  </si>
  <si>
    <t>DC26</t>
  </si>
  <si>
    <t>TO-HRÁZKA1</t>
  </si>
  <si>
    <t>TO-HRÁZKA2</t>
  </si>
  <si>
    <t>IP10</t>
  </si>
  <si>
    <t>IP11</t>
  </si>
  <si>
    <t>IP12</t>
  </si>
  <si>
    <t>IP9</t>
  </si>
  <si>
    <t>HC2-R</t>
  </si>
  <si>
    <t>HC3-R</t>
  </si>
  <si>
    <t>VC16</t>
  </si>
  <si>
    <t>DC13</t>
  </si>
  <si>
    <t>DC14</t>
  </si>
  <si>
    <t>VC15</t>
  </si>
  <si>
    <t>DC9-R</t>
  </si>
  <si>
    <t>LC8-R</t>
  </si>
  <si>
    <t>IP13</t>
  </si>
  <si>
    <t>LBC92</t>
  </si>
  <si>
    <t>HC1c-R</t>
  </si>
  <si>
    <t>IP16</t>
  </si>
  <si>
    <t>IP18</t>
  </si>
  <si>
    <t>LBK629</t>
  </si>
  <si>
    <t>HC1a-R</t>
  </si>
  <si>
    <t>IP20</t>
  </si>
  <si>
    <t>IP22</t>
  </si>
  <si>
    <t>HC4-R</t>
  </si>
  <si>
    <t>IP19</t>
  </si>
  <si>
    <t>LBK634</t>
  </si>
  <si>
    <t>DC8-R</t>
  </si>
  <si>
    <t>VC10-R</t>
  </si>
  <si>
    <t>TO-MEZ4</t>
  </si>
  <si>
    <t>LBC558</t>
  </si>
  <si>
    <t>HC32</t>
  </si>
  <si>
    <t>LBK559</t>
  </si>
  <si>
    <t>HC33</t>
  </si>
  <si>
    <t>TO-MEZ5</t>
  </si>
  <si>
    <t>TO-MEZ6</t>
  </si>
  <si>
    <t>HC34</t>
  </si>
  <si>
    <t>TO-MEZ7</t>
  </si>
  <si>
    <t>TO-MEZ9</t>
  </si>
  <si>
    <t>TO-MEZ8</t>
  </si>
  <si>
    <t>LBC571</t>
  </si>
  <si>
    <t>IP17</t>
  </si>
  <si>
    <t>IP15</t>
  </si>
  <si>
    <t>HC1b-R</t>
  </si>
  <si>
    <t>DC45</t>
  </si>
  <si>
    <t>LBC627</t>
  </si>
  <si>
    <t>VC17-R</t>
  </si>
  <si>
    <t>DC44</t>
  </si>
  <si>
    <t>DC31-R</t>
  </si>
  <si>
    <t>TO-MEZ10</t>
  </si>
  <si>
    <t>HC8-R</t>
  </si>
  <si>
    <t>VC16-R</t>
  </si>
  <si>
    <t>IP34</t>
  </si>
  <si>
    <t>IP35</t>
  </si>
  <si>
    <t>HC7-R</t>
  </si>
  <si>
    <t>LBC102</t>
  </si>
  <si>
    <t>DC30-R</t>
  </si>
  <si>
    <t>DC29-R</t>
  </si>
  <si>
    <t>VC28-R</t>
  </si>
  <si>
    <t>DC27-R</t>
  </si>
  <si>
    <t>RBK99</t>
  </si>
  <si>
    <t>DC26-R</t>
  </si>
  <si>
    <t>LBC98</t>
  </si>
  <si>
    <t>RBK97</t>
  </si>
  <si>
    <t>VC12-R</t>
  </si>
  <si>
    <t>VC13-R</t>
  </si>
  <si>
    <t>VC43</t>
  </si>
  <si>
    <t>IP21</t>
  </si>
  <si>
    <t>DC19-R</t>
  </si>
  <si>
    <t>VC14-R</t>
  </si>
  <si>
    <t>HC5-R</t>
  </si>
  <si>
    <t>HC6-R</t>
  </si>
  <si>
    <t>VC15-R</t>
  </si>
  <si>
    <t>DC20-R</t>
  </si>
  <si>
    <t>DC21-R</t>
  </si>
  <si>
    <t>DC22-R</t>
  </si>
  <si>
    <t>DC23-R</t>
  </si>
  <si>
    <t>DC24-R</t>
  </si>
  <si>
    <t>DC25-R</t>
  </si>
  <si>
    <t>LBC562</t>
  </si>
  <si>
    <t>LBK563</t>
  </si>
  <si>
    <t>LBK628</t>
  </si>
  <si>
    <t>LBK557</t>
  </si>
  <si>
    <t>RBK93</t>
  </si>
  <si>
    <t>RBC94</t>
  </si>
  <si>
    <t>LBC555</t>
  </si>
  <si>
    <t>RBK95</t>
  </si>
  <si>
    <t>LBC96</t>
  </si>
  <si>
    <t>IP22a</t>
  </si>
  <si>
    <t>TO-MEZ12</t>
  </si>
  <si>
    <t>LBC677</t>
  </si>
  <si>
    <t>LBK676</t>
  </si>
  <si>
    <t>IP28</t>
  </si>
  <si>
    <t>LBC100</t>
  </si>
  <si>
    <t>LBC623</t>
  </si>
  <si>
    <t>LBK622</t>
  </si>
  <si>
    <t>RBK101</t>
  </si>
  <si>
    <t>LBC113</t>
  </si>
  <si>
    <t>LBC117</t>
  </si>
  <si>
    <t>RBK118</t>
  </si>
  <si>
    <t>RBC119</t>
  </si>
  <si>
    <t>RBK103</t>
  </si>
  <si>
    <t>LBK554</t>
  </si>
  <si>
    <t>IP26</t>
  </si>
  <si>
    <t>IP14</t>
  </si>
  <si>
    <t>IP23</t>
  </si>
  <si>
    <t>IP24</t>
  </si>
  <si>
    <t>IP25</t>
  </si>
  <si>
    <t>IP36</t>
  </si>
  <si>
    <t>IP37</t>
  </si>
  <si>
    <t>IP38</t>
  </si>
  <si>
    <t>IP39</t>
  </si>
  <si>
    <t>IP40</t>
  </si>
  <si>
    <t>IP41</t>
  </si>
  <si>
    <t>IP42</t>
  </si>
  <si>
    <t>IP43</t>
  </si>
  <si>
    <t>IP44</t>
  </si>
  <si>
    <t>IP45</t>
  </si>
  <si>
    <t>IP46</t>
  </si>
  <si>
    <t>IP47</t>
  </si>
  <si>
    <t>IP48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</si>
</sst>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"/>
    <numFmt numFmtId="165" formatCode="0.0000"/>
    <numFmt numFmtId="166" formatCode="#,##0.0"/>
    <numFmt numFmtId="167" formatCode="0.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Cambria"/>
      <family val="1"/>
      <charset val="238"/>
    </font>
    <font>
      <b/>
      <sz val="11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7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top" wrapText="1"/>
    </xf>
    <xf numFmtId="0" fontId="2" fillId="0" borderId="12" xfId="0" applyFont="1" applyBorder="1"/>
    <xf numFmtId="164" fontId="2" fillId="0" borderId="12" xfId="0" applyNumberFormat="1" applyFont="1" applyBorder="1"/>
    <xf numFmtId="164" fontId="2" fillId="0" borderId="13" xfId="0" applyNumberFormat="1" applyFont="1" applyBorder="1"/>
    <xf numFmtId="164" fontId="1" fillId="0" borderId="1" xfId="0" applyNumberFormat="1" applyFont="1" applyBorder="1" applyAlignment="1">
      <alignment horizontal="right" vertical="center"/>
    </xf>
    <xf numFmtId="164" fontId="1" fillId="0" borderId="7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/>
    </xf>
    <xf numFmtId="164" fontId="1" fillId="0" borderId="9" xfId="0" applyNumberFormat="1" applyFont="1" applyBorder="1" applyAlignment="1">
      <alignment horizontal="right" vertical="center"/>
    </xf>
    <xf numFmtId="164" fontId="1" fillId="0" borderId="10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indent="2"/>
    </xf>
    <xf numFmtId="0" fontId="1" fillId="0" borderId="0" xfId="0" applyFont="1"/>
    <xf numFmtId="0" fontId="1" fillId="0" borderId="1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left" indent="10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5" fontId="1" fillId="0" borderId="1" xfId="0" applyNumberFormat="1" applyFont="1" applyBorder="1"/>
    <xf numFmtId="166" fontId="1" fillId="0" borderId="1" xfId="0" applyNumberFormat="1" applyFont="1" applyBorder="1"/>
    <xf numFmtId="164" fontId="1" fillId="0" borderId="1" xfId="0" applyNumberFormat="1" applyFont="1" applyBorder="1"/>
    <xf numFmtId="0" fontId="1" fillId="0" borderId="7" xfId="0" applyFont="1" applyBorder="1"/>
    <xf numFmtId="165" fontId="2" fillId="0" borderId="9" xfId="0" applyNumberFormat="1" applyFont="1" applyBorder="1"/>
    <xf numFmtId="166" fontId="2" fillId="0" borderId="9" xfId="0" applyNumberFormat="1" applyFont="1" applyBorder="1"/>
    <xf numFmtId="164" fontId="2" fillId="0" borderId="9" xfId="0" applyNumberFormat="1" applyFont="1" applyBorder="1"/>
    <xf numFmtId="167" fontId="2" fillId="0" borderId="9" xfId="0" applyNumberFormat="1" applyFont="1" applyBorder="1"/>
    <xf numFmtId="0" fontId="2" fillId="0" borderId="9" xfId="0" applyFont="1" applyBorder="1"/>
    <xf numFmtId="3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3" fontId="6" fillId="0" borderId="29" xfId="0" applyNumberFormat="1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3" fontId="6" fillId="0" borderId="15" xfId="0" applyNumberFormat="1" applyFont="1" applyBorder="1" applyAlignment="1">
      <alignment horizontal="center" vertical="center" wrapText="1"/>
    </xf>
    <xf numFmtId="3" fontId="6" fillId="0" borderId="18" xfId="0" applyNumberFormat="1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164" fontId="4" fillId="0" borderId="32" xfId="0" applyNumberFormat="1" applyFont="1" applyBorder="1" applyAlignment="1">
      <alignment horizontal="center" vertical="center" wrapText="1"/>
    </xf>
    <xf numFmtId="3" fontId="4" fillId="0" borderId="32" xfId="0" applyNumberFormat="1" applyFont="1" applyBorder="1" applyAlignment="1">
      <alignment horizontal="center" vertical="center" wrapText="1"/>
    </xf>
    <xf numFmtId="3" fontId="7" fillId="0" borderId="3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indent="5"/>
    </xf>
    <xf numFmtId="0" fontId="3" fillId="0" borderId="0" xfId="0" applyFont="1" applyAlignment="1">
      <alignment horizontal="left"/>
    </xf>
    <xf numFmtId="3" fontId="0" fillId="0" borderId="0" xfId="0" applyNumberFormat="1"/>
    <xf numFmtId="0" fontId="2" fillId="0" borderId="0" xfId="0" applyFont="1" applyAlignment="1">
      <alignment horizontal="left" indent="5"/>
    </xf>
    <xf numFmtId="0" fontId="6" fillId="0" borderId="1" xfId="0" applyFont="1" applyBorder="1" applyAlignment="1">
      <alignment horizontal="left" vertical="center"/>
    </xf>
    <xf numFmtId="3" fontId="6" fillId="0" borderId="1" xfId="0" applyNumberFormat="1" applyFont="1" applyBorder="1" applyAlignment="1">
      <alignment horizontal="right" vertical="center"/>
    </xf>
    <xf numFmtId="0" fontId="6" fillId="0" borderId="29" xfId="0" applyFont="1" applyBorder="1" applyAlignment="1">
      <alignment horizontal="left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left" vertical="center"/>
    </xf>
    <xf numFmtId="3" fontId="6" fillId="0" borderId="32" xfId="0" applyNumberFormat="1" applyFont="1" applyBorder="1" applyAlignment="1">
      <alignment horizontal="right" vertical="center"/>
    </xf>
    <xf numFmtId="3" fontId="6" fillId="0" borderId="33" xfId="0" applyNumberFormat="1" applyFont="1" applyBorder="1" applyAlignment="1">
      <alignment horizontal="right" vertical="center"/>
    </xf>
    <xf numFmtId="3" fontId="6" fillId="0" borderId="29" xfId="0" applyNumberFormat="1" applyFont="1" applyBorder="1" applyAlignment="1">
      <alignment horizontal="right" vertical="center"/>
    </xf>
    <xf numFmtId="3" fontId="6" fillId="0" borderId="30" xfId="0" applyNumberFormat="1" applyFont="1" applyBorder="1" applyAlignment="1">
      <alignment horizontal="right" vertical="center"/>
    </xf>
    <xf numFmtId="3" fontId="6" fillId="0" borderId="34" xfId="0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indent="5"/>
    </xf>
    <xf numFmtId="0" fontId="6" fillId="0" borderId="0" xfId="0" applyFont="1"/>
    <xf numFmtId="0" fontId="9" fillId="0" borderId="11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right" vertical="center" wrapText="1"/>
    </xf>
    <xf numFmtId="3" fontId="8" fillId="0" borderId="29" xfId="0" applyNumberFormat="1" applyFont="1" applyBorder="1" applyAlignment="1">
      <alignment horizontal="right" vertical="center" wrapText="1"/>
    </xf>
    <xf numFmtId="0" fontId="8" fillId="0" borderId="30" xfId="0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horizontal="right" vertical="center"/>
    </xf>
    <xf numFmtId="0" fontId="9" fillId="0" borderId="31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right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right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right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right" vertical="center" wrapText="1"/>
    </xf>
    <xf numFmtId="0" fontId="8" fillId="3" borderId="15" xfId="0" applyFont="1" applyFill="1" applyBorder="1" applyAlignment="1">
      <alignment horizontal="right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right" vertical="center" wrapText="1"/>
    </xf>
    <xf numFmtId="0" fontId="8" fillId="0" borderId="17" xfId="0" applyFont="1" applyBorder="1" applyAlignment="1">
      <alignment horizontal="right" vertical="center" wrapText="1"/>
    </xf>
    <xf numFmtId="3" fontId="8" fillId="0" borderId="17" xfId="0" applyNumberFormat="1" applyFont="1" applyBorder="1" applyAlignment="1">
      <alignment horizontal="right" vertical="center" wrapText="1"/>
    </xf>
    <xf numFmtId="0" fontId="8" fillId="0" borderId="27" xfId="0" applyFont="1" applyBorder="1" applyAlignment="1">
      <alignment horizontal="right" vertical="center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8" fillId="0" borderId="9" xfId="0" applyFont="1" applyBorder="1" applyAlignment="1">
      <alignment horizontal="right" vertical="center" wrapText="1"/>
    </xf>
    <xf numFmtId="3" fontId="8" fillId="0" borderId="9" xfId="0" applyNumberFormat="1" applyFont="1" applyBorder="1" applyAlignment="1">
      <alignment horizontal="right" vertical="center" wrapText="1"/>
    </xf>
    <xf numFmtId="0" fontId="8" fillId="0" borderId="10" xfId="0" applyFont="1" applyBorder="1" applyAlignment="1">
      <alignment horizontal="right"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right" vertical="center" wrapText="1"/>
    </xf>
    <xf numFmtId="0" fontId="8" fillId="2" borderId="6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3" fontId="8" fillId="0" borderId="30" xfId="0" applyNumberFormat="1" applyFont="1" applyBorder="1" applyAlignment="1">
      <alignment horizontal="right" vertical="center"/>
    </xf>
    <xf numFmtId="3" fontId="9" fillId="0" borderId="32" xfId="0" applyNumberFormat="1" applyFont="1" applyBorder="1" applyAlignment="1">
      <alignment horizontal="right" vertical="center" wrapText="1"/>
    </xf>
    <xf numFmtId="3" fontId="6" fillId="0" borderId="15" xfId="0" applyNumberFormat="1" applyFont="1" applyBorder="1" applyAlignment="1">
      <alignment horizontal="right" vertical="center"/>
    </xf>
    <xf numFmtId="3" fontId="6" fillId="0" borderId="29" xfId="0" applyNumberFormat="1" applyFont="1" applyBorder="1" applyAlignment="1">
      <alignment horizontal="left" vertical="center"/>
    </xf>
    <xf numFmtId="3" fontId="6" fillId="0" borderId="1" xfId="0" applyNumberFormat="1" applyFont="1" applyBorder="1" applyAlignment="1">
      <alignment horizontal="left" vertical="center"/>
    </xf>
    <xf numFmtId="3" fontId="6" fillId="0" borderId="15" xfId="0" applyNumberFormat="1" applyFont="1" applyBorder="1" applyAlignment="1">
      <alignment horizontal="left" vertical="center"/>
    </xf>
    <xf numFmtId="3" fontId="6" fillId="0" borderId="31" xfId="0" applyNumberFormat="1" applyFont="1" applyBorder="1" applyAlignment="1">
      <alignment horizontal="center" vertical="center"/>
    </xf>
    <xf numFmtId="3" fontId="6" fillId="0" borderId="32" xfId="0" applyNumberFormat="1" applyFont="1" applyBorder="1" applyAlignment="1">
      <alignment horizontal="left" vertical="center"/>
    </xf>
    <xf numFmtId="3" fontId="6" fillId="0" borderId="9" xfId="0" applyNumberFormat="1" applyFont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right" vertical="center"/>
    </xf>
    <xf numFmtId="164" fontId="2" fillId="0" borderId="0" xfId="0" applyNumberFormat="1" applyFont="1"/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3" fontId="6" fillId="0" borderId="1" xfId="0" applyNumberFormat="1" applyFont="1" applyBorder="1" applyAlignment="1">
      <alignment horizontal="right" vertical="center" wrapText="1"/>
    </xf>
    <xf numFmtId="3" fontId="6" fillId="0" borderId="30" xfId="0" applyNumberFormat="1" applyFont="1" applyBorder="1" applyAlignment="1">
      <alignment horizontal="right" vertical="center" wrapText="1"/>
    </xf>
    <xf numFmtId="0" fontId="6" fillId="0" borderId="15" xfId="0" applyFont="1" applyBorder="1" applyAlignment="1">
      <alignment horizontal="right" vertical="center" wrapText="1"/>
    </xf>
    <xf numFmtId="0" fontId="4" fillId="0" borderId="31" xfId="0" applyFont="1" applyBorder="1" applyAlignment="1">
      <alignment horizontal="center" vertical="center" wrapText="1"/>
    </xf>
    <xf numFmtId="3" fontId="4" fillId="0" borderId="32" xfId="0" applyNumberFormat="1" applyFont="1" applyBorder="1" applyAlignment="1">
      <alignment horizontal="right" vertical="center"/>
    </xf>
    <xf numFmtId="3" fontId="1" fillId="0" borderId="29" xfId="0" applyNumberFormat="1" applyFont="1" applyBorder="1" applyAlignment="1">
      <alignment horizontal="right" vertical="center"/>
    </xf>
    <xf numFmtId="0" fontId="1" fillId="0" borderId="15" xfId="0" applyFont="1" applyBorder="1" applyAlignment="1">
      <alignment vertical="center"/>
    </xf>
    <xf numFmtId="3" fontId="1" fillId="0" borderId="15" xfId="0" applyNumberFormat="1" applyFont="1" applyBorder="1" applyAlignment="1">
      <alignment horizontal="right" vertical="center"/>
    </xf>
    <xf numFmtId="0" fontId="2" fillId="0" borderId="31" xfId="0" applyFont="1" applyBorder="1" applyAlignment="1">
      <alignment horizontal="left" vertical="top" wrapText="1"/>
    </xf>
    <xf numFmtId="0" fontId="2" fillId="0" borderId="32" xfId="0" applyFont="1" applyBorder="1"/>
    <xf numFmtId="3" fontId="2" fillId="0" borderId="32" xfId="0" applyNumberFormat="1" applyFont="1" applyBorder="1"/>
    <xf numFmtId="3" fontId="1" fillId="0" borderId="30" xfId="0" applyNumberFormat="1" applyFont="1" applyBorder="1" applyAlignment="1">
      <alignment horizontal="right" vertical="center"/>
    </xf>
    <xf numFmtId="0" fontId="6" fillId="0" borderId="16" xfId="0" applyFont="1" applyBorder="1" applyAlignment="1">
      <alignment horizontal="center" vertical="center" wrapText="1"/>
    </xf>
    <xf numFmtId="3" fontId="6" fillId="0" borderId="17" xfId="0" applyNumberFormat="1" applyFont="1" applyBorder="1" applyAlignment="1">
      <alignment horizontal="right" vertical="center" wrapText="1"/>
    </xf>
    <xf numFmtId="3" fontId="6" fillId="0" borderId="27" xfId="0" applyNumberFormat="1" applyFont="1" applyBorder="1" applyAlignment="1">
      <alignment horizontal="right" vertical="center" wrapText="1"/>
    </xf>
    <xf numFmtId="3" fontId="9" fillId="0" borderId="12" xfId="0" applyNumberFormat="1" applyFont="1" applyBorder="1" applyAlignment="1">
      <alignment horizontal="right" vertical="center" wrapText="1"/>
    </xf>
    <xf numFmtId="3" fontId="4" fillId="0" borderId="33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4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164" fontId="6" fillId="0" borderId="29" xfId="0" applyNumberFormat="1" applyFont="1" applyBorder="1" applyAlignment="1">
      <alignment horizontal="right" vertical="center" wrapText="1"/>
    </xf>
    <xf numFmtId="2" fontId="6" fillId="0" borderId="29" xfId="0" applyNumberFormat="1" applyFont="1" applyBorder="1" applyAlignment="1">
      <alignment horizontal="right" vertical="center" wrapText="1"/>
    </xf>
    <xf numFmtId="2" fontId="6" fillId="0" borderId="30" xfId="0" applyNumberFormat="1" applyFont="1" applyBorder="1" applyAlignment="1">
      <alignment horizontal="right" vertical="center" wrapText="1"/>
    </xf>
    <xf numFmtId="2" fontId="6" fillId="0" borderId="15" xfId="0" applyNumberFormat="1" applyFont="1" applyBorder="1" applyAlignment="1">
      <alignment horizontal="right" vertical="center" wrapText="1"/>
    </xf>
    <xf numFmtId="2" fontId="6" fillId="0" borderId="18" xfId="0" applyNumberFormat="1" applyFont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right" vertical="center" wrapText="1"/>
    </xf>
    <xf numFmtId="2" fontId="6" fillId="0" borderId="17" xfId="0" applyNumberFormat="1" applyFont="1" applyBorder="1" applyAlignment="1">
      <alignment horizontal="right" vertical="center" wrapText="1"/>
    </xf>
    <xf numFmtId="2" fontId="6" fillId="0" borderId="27" xfId="0" applyNumberFormat="1" applyFont="1" applyBorder="1" applyAlignment="1">
      <alignment horizontal="right" vertical="center" wrapText="1"/>
    </xf>
    <xf numFmtId="165" fontId="6" fillId="0" borderId="15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65" fontId="6" fillId="0" borderId="9" xfId="0" applyNumberFormat="1" applyFont="1" applyBorder="1" applyAlignment="1">
      <alignment horizontal="right" vertical="center" wrapText="1"/>
    </xf>
    <xf numFmtId="2" fontId="6" fillId="0" borderId="9" xfId="0" applyNumberFormat="1" applyFont="1" applyBorder="1" applyAlignment="1">
      <alignment horizontal="right" vertical="center" wrapText="1"/>
    </xf>
    <xf numFmtId="0" fontId="6" fillId="0" borderId="9" xfId="0" applyFont="1" applyBorder="1" applyAlignment="1">
      <alignment horizontal="right" vertical="center" wrapText="1"/>
    </xf>
    <xf numFmtId="2" fontId="6" fillId="0" borderId="10" xfId="0" applyNumberFormat="1" applyFont="1" applyBorder="1" applyAlignment="1">
      <alignment horizontal="right" vertical="center" wrapText="1"/>
    </xf>
    <xf numFmtId="164" fontId="4" fillId="0" borderId="32" xfId="0" applyNumberFormat="1" applyFont="1" applyBorder="1" applyAlignment="1">
      <alignment horizontal="right" vertical="center" wrapText="1"/>
    </xf>
    <xf numFmtId="2" fontId="4" fillId="0" borderId="32" xfId="0" applyNumberFormat="1" applyFont="1" applyBorder="1" applyAlignment="1">
      <alignment horizontal="right" vertical="center" wrapText="1"/>
    </xf>
    <xf numFmtId="2" fontId="4" fillId="0" borderId="33" xfId="0" applyNumberFormat="1" applyFont="1" applyBorder="1" applyAlignment="1">
      <alignment horizontal="right" vertical="center" wrapText="1"/>
    </xf>
    <xf numFmtId="0" fontId="10" fillId="0" borderId="0" xfId="0" applyFont="1"/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3" fontId="6" fillId="0" borderId="17" xfId="0" applyNumberFormat="1" applyFont="1" applyBorder="1" applyAlignment="1">
      <alignment horizontal="center" vertical="center"/>
    </xf>
    <xf numFmtId="3" fontId="6" fillId="0" borderId="27" xfId="0" applyNumberFormat="1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3" fontId="6" fillId="0" borderId="15" xfId="0" applyNumberFormat="1" applyFont="1" applyBorder="1" applyAlignment="1">
      <alignment horizontal="right" vertical="center"/>
    </xf>
    <xf numFmtId="3" fontId="6" fillId="0" borderId="29" xfId="0" applyNumberFormat="1" applyFont="1" applyBorder="1" applyAlignment="1">
      <alignment horizontal="right" vertical="center"/>
    </xf>
    <xf numFmtId="3" fontId="6" fillId="0" borderId="18" xfId="0" applyNumberFormat="1" applyFont="1" applyBorder="1" applyAlignment="1">
      <alignment horizontal="right" vertical="center"/>
    </xf>
    <xf numFmtId="3" fontId="6" fillId="0" borderId="30" xfId="0" applyNumberFormat="1" applyFont="1" applyBorder="1" applyAlignment="1">
      <alignment horizontal="right" vertical="center"/>
    </xf>
    <xf numFmtId="0" fontId="6" fillId="0" borderId="27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left" vertical="center"/>
    </xf>
    <xf numFmtId="3" fontId="6" fillId="0" borderId="11" xfId="0" applyNumberFormat="1" applyFont="1" applyBorder="1" applyAlignment="1">
      <alignment horizontal="left" vertical="center"/>
    </xf>
    <xf numFmtId="3" fontId="6" fillId="0" borderId="9" xfId="0" applyNumberFormat="1" applyFont="1" applyBorder="1" applyAlignment="1">
      <alignment horizontal="center" vertical="center"/>
    </xf>
    <xf numFmtId="3" fontId="6" fillId="0" borderId="28" xfId="0" applyNumberFormat="1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3" fontId="6" fillId="0" borderId="14" xfId="0" applyNumberFormat="1" applyFont="1" applyBorder="1" applyAlignment="1">
      <alignment horizontal="center" vertical="center" wrapText="1"/>
    </xf>
    <xf numFmtId="3" fontId="6" fillId="0" borderId="15" xfId="0" applyNumberFormat="1" applyFont="1" applyBorder="1" applyAlignment="1">
      <alignment horizontal="left" vertical="center"/>
    </xf>
    <xf numFmtId="3" fontId="6" fillId="0" borderId="29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right" vertical="center" wrapText="1"/>
    </xf>
    <xf numFmtId="164" fontId="6" fillId="0" borderId="12" xfId="0" applyNumberFormat="1" applyFont="1" applyBorder="1" applyAlignment="1">
      <alignment horizontal="right" vertical="center" wrapText="1"/>
    </xf>
    <xf numFmtId="2" fontId="6" fillId="0" borderId="4" xfId="0" applyNumberFormat="1" applyFont="1" applyBorder="1" applyAlignment="1">
      <alignment horizontal="right" vertical="center" wrapText="1"/>
    </xf>
    <xf numFmtId="2" fontId="6" fillId="0" borderId="12" xfId="0" applyNumberFormat="1" applyFont="1" applyBorder="1" applyAlignment="1">
      <alignment horizontal="right" vertical="center" wrapText="1"/>
    </xf>
    <xf numFmtId="164" fontId="6" fillId="0" borderId="4" xfId="0" applyNumberFormat="1" applyFont="1" applyBorder="1" applyAlignment="1">
      <alignment horizontal="right" vertical="center"/>
    </xf>
    <xf numFmtId="164" fontId="6" fillId="0" borderId="12" xfId="0" applyNumberFormat="1" applyFont="1" applyBorder="1" applyAlignment="1">
      <alignment horizontal="right" vertical="center"/>
    </xf>
    <xf numFmtId="2" fontId="6" fillId="0" borderId="5" xfId="0" applyNumberFormat="1" applyFont="1" applyBorder="1" applyAlignment="1">
      <alignment horizontal="right" vertical="center" wrapText="1"/>
    </xf>
    <xf numFmtId="2" fontId="6" fillId="0" borderId="13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vertical="center"/>
    </xf>
    <xf numFmtId="166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0" borderId="7" xfId="0" applyFont="1" applyBorder="1" applyAlignment="1">
      <alignment vertical="center"/>
    </xf>
    <xf numFmtId="165" fontId="1" fillId="0" borderId="15" xfId="0" applyNumberFormat="1" applyFont="1" applyBorder="1" applyAlignment="1">
      <alignment horizontal="right" vertical="center"/>
    </xf>
    <xf numFmtId="166" fontId="1" fillId="0" borderId="1" xfId="0" applyNumberFormat="1" applyFont="1" applyBorder="1" applyAlignment="1">
      <alignment horizontal="right" vertical="center"/>
    </xf>
    <xf numFmtId="164" fontId="1" fillId="0" borderId="15" xfId="0" applyNumberFormat="1" applyFont="1" applyBorder="1" applyAlignment="1">
      <alignment horizontal="right" vertical="center"/>
    </xf>
    <xf numFmtId="0" fontId="1" fillId="0" borderId="18" xfId="0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16"/>
  <sheetViews>
    <sheetView tabSelected="1" zoomScale="80" zoomScaleNormal="80" workbookViewId="0">
      <selection activeCell="B21" sqref="B21:I21"/>
    </sheetView>
  </sheetViews>
  <sheetFormatPr defaultRowHeight="15" x14ac:dyDescent="0.25"/>
  <cols>
    <col min="1" max="1" width="15.7109375" customWidth="1"/>
    <col min="2" max="2" width="14.5703125" customWidth="1"/>
    <col min="3" max="3" width="15.7109375" customWidth="1"/>
    <col min="4" max="4" width="12.7109375" customWidth="1"/>
    <col min="5" max="5" width="11.42578125" customWidth="1"/>
    <col min="6" max="6" width="12.5703125" customWidth="1"/>
    <col min="7" max="7" width="11.28515625" customWidth="1"/>
    <col min="8" max="8" width="16.140625" customWidth="1"/>
    <col min="12" max="12" width="9" customWidth="1"/>
    <col min="13" max="13" width="16" customWidth="1"/>
    <col min="14" max="14" width="28" customWidth="1"/>
    <col min="15" max="15" width="14.28515625" customWidth="1"/>
    <col min="16" max="17" width="11.28515625" customWidth="1"/>
    <col min="20" max="20" width="17" customWidth="1"/>
    <col min="21" max="21" width="23.7109375" customWidth="1"/>
    <col min="22" max="22" width="12.7109375" customWidth="1"/>
    <col min="23" max="23" width="11.7109375" customWidth="1"/>
    <col min="24" max="24" width="14.28515625" customWidth="1"/>
    <col min="25" max="25" width="11.85546875" bestFit="1" customWidth="1"/>
    <col min="26" max="26" width="11" customWidth="1"/>
    <col min="27" max="27" width="11.85546875" bestFit="1" customWidth="1"/>
  </cols>
  <sheetData>
    <row r="1" spans="1:24" ht="15.75" thickBot="1" x14ac:dyDescent="0.3">
      <c r="A1" s="19" t="s">
        <v>4</v>
      </c>
      <c r="B1" s="19"/>
      <c r="C1" s="19"/>
      <c r="D1" s="19"/>
      <c r="E1" s="19"/>
      <c r="M1" s="24" t="s">
        <v>83</v>
      </c>
      <c r="N1" s="59"/>
      <c r="O1" s="19"/>
      <c r="P1" s="19"/>
      <c r="Q1" s="19"/>
    </row>
    <row r="2" spans="1:24" ht="45" x14ac:dyDescent="0.25">
      <c r="A2" s="11" t="s">
        <v>0</v>
      </c>
      <c r="B2" s="1" t="s">
        <v>13</v>
      </c>
      <c r="C2" s="2" t="s">
        <v>22</v>
      </c>
      <c r="D2" s="2" t="s">
        <v>1</v>
      </c>
      <c r="E2" s="2" t="s">
        <v>2</v>
      </c>
      <c r="F2" s="3" t="s">
        <v>3</v>
      </c>
      <c r="M2" s="190" t="s">
        <v>0</v>
      </c>
      <c r="N2" s="192" t="s">
        <v>44</v>
      </c>
      <c r="O2" s="192" t="s">
        <v>45</v>
      </c>
      <c r="P2" s="192"/>
      <c r="Q2" s="205"/>
      <c r="T2" s="214" t="s">
        <v>0</v>
      </c>
      <c r="U2" s="192" t="s">
        <v>44</v>
      </c>
      <c r="V2" s="192" t="s">
        <v>45</v>
      </c>
      <c r="W2" s="192"/>
      <c r="X2" s="205"/>
    </row>
    <row r="3" spans="1:24" ht="30.75" thickBot="1" x14ac:dyDescent="0.3">
      <c r="A3" s="12" t="s">
        <v>96</v>
      </c>
      <c r="B3" s="10" t="s">
        <v>12</v>
      </c>
      <c r="C3" s="8">
        <v>278.78969999999998</v>
      </c>
      <c r="D3" s="8">
        <f>(E3+F3)</f>
        <v>264.14729999999997</v>
      </c>
      <c r="E3" s="8">
        <v>74.978999999999999</v>
      </c>
      <c r="F3" s="9">
        <v>189.16829999999999</v>
      </c>
      <c r="M3" s="191"/>
      <c r="N3" s="193"/>
      <c r="O3" s="63" t="s">
        <v>46</v>
      </c>
      <c r="P3" s="63" t="s">
        <v>47</v>
      </c>
      <c r="Q3" s="64" t="s">
        <v>48</v>
      </c>
      <c r="T3" s="215"/>
      <c r="U3" s="193"/>
      <c r="V3" s="63" t="s">
        <v>46</v>
      </c>
      <c r="W3" s="63" t="s">
        <v>47</v>
      </c>
      <c r="X3" s="64" t="s">
        <v>48</v>
      </c>
    </row>
    <row r="4" spans="1:24" x14ac:dyDescent="0.25">
      <c r="A4" s="12" t="s">
        <v>5</v>
      </c>
      <c r="B4" s="13" t="s">
        <v>5</v>
      </c>
      <c r="C4" s="8">
        <v>514.16200000000003</v>
      </c>
      <c r="D4" s="8">
        <f t="shared" ref="D4:D8" si="0">(E4+F4)</f>
        <v>487.25600000000003</v>
      </c>
      <c r="E4" s="8">
        <v>263.00580000000002</v>
      </c>
      <c r="F4" s="9">
        <v>224.25020000000001</v>
      </c>
      <c r="M4" s="196" t="s">
        <v>96</v>
      </c>
      <c r="N4" s="62" t="s">
        <v>49</v>
      </c>
      <c r="O4" s="70">
        <f>D37/1000</f>
        <v>862.25850000000003</v>
      </c>
      <c r="P4" s="70">
        <f>G37/1000</f>
        <v>2175.4354499999999</v>
      </c>
      <c r="Q4" s="71">
        <f>(O4+P4)</f>
        <v>3037.6939499999999</v>
      </c>
      <c r="R4" s="58"/>
      <c r="S4" s="58"/>
      <c r="T4" s="209" t="s">
        <v>7</v>
      </c>
      <c r="U4" s="115" t="s">
        <v>49</v>
      </c>
      <c r="V4" s="70">
        <f>D75/1000</f>
        <v>1310.8781000000001</v>
      </c>
      <c r="W4" s="70">
        <f>G75/1000</f>
        <v>2879.3895499999999</v>
      </c>
      <c r="X4" s="71">
        <f>(V4+W4)</f>
        <v>4190.2676499999998</v>
      </c>
    </row>
    <row r="5" spans="1:24" x14ac:dyDescent="0.25">
      <c r="A5" s="12" t="s">
        <v>6</v>
      </c>
      <c r="B5" s="13" t="s">
        <v>6</v>
      </c>
      <c r="C5" s="8">
        <v>974.48789999999997</v>
      </c>
      <c r="D5" s="8">
        <f t="shared" si="0"/>
        <v>144.91999999999999</v>
      </c>
      <c r="E5" s="8">
        <v>144.91999999999999</v>
      </c>
      <c r="F5" s="9">
        <v>0</v>
      </c>
      <c r="M5" s="197"/>
      <c r="N5" s="60" t="s">
        <v>50</v>
      </c>
      <c r="O5" s="61">
        <f>OPOČNO!F15</f>
        <v>16355</v>
      </c>
      <c r="P5" s="61">
        <f>OPOČNO!G15</f>
        <v>6248.5</v>
      </c>
      <c r="Q5" s="71">
        <f>(O5+P5)</f>
        <v>22603.5</v>
      </c>
      <c r="R5" s="58"/>
      <c r="S5" s="58"/>
      <c r="T5" s="210"/>
      <c r="U5" s="116" t="s">
        <v>50</v>
      </c>
      <c r="V5" s="61">
        <f>ZÁMRSK!F22</f>
        <v>3684</v>
      </c>
      <c r="W5" s="61">
        <f>ZÁMRSK!G22</f>
        <v>38764.5</v>
      </c>
      <c r="X5" s="71">
        <f>(V5+W5)</f>
        <v>42448.5</v>
      </c>
    </row>
    <row r="6" spans="1:24" x14ac:dyDescent="0.25">
      <c r="A6" s="12" t="s">
        <v>7</v>
      </c>
      <c r="B6" s="13" t="s">
        <v>7</v>
      </c>
      <c r="C6" s="8">
        <v>542.90899999999999</v>
      </c>
      <c r="D6" s="8">
        <f t="shared" si="0"/>
        <v>364.37110000000001</v>
      </c>
      <c r="E6" s="8">
        <v>113.9894</v>
      </c>
      <c r="F6" s="9">
        <v>250.3817</v>
      </c>
      <c r="M6" s="197"/>
      <c r="N6" s="199" t="s">
        <v>51</v>
      </c>
      <c r="O6" s="201">
        <f>OPOČNO!F30</f>
        <v>0</v>
      </c>
      <c r="P6" s="201">
        <f>OPOČNO!G30</f>
        <v>0</v>
      </c>
      <c r="Q6" s="203">
        <f>(O6+P6)</f>
        <v>0</v>
      </c>
      <c r="R6" s="58"/>
      <c r="S6" s="58"/>
      <c r="T6" s="210"/>
      <c r="U6" s="212" t="s">
        <v>51</v>
      </c>
      <c r="V6" s="201">
        <f>ZÁMRSK!F37</f>
        <v>0</v>
      </c>
      <c r="W6" s="201">
        <f>ZÁMRSK!G37</f>
        <v>0</v>
      </c>
      <c r="X6" s="203">
        <f>(V6+W6)</f>
        <v>0</v>
      </c>
    </row>
    <row r="7" spans="1:24" x14ac:dyDescent="0.25">
      <c r="A7" s="12" t="s">
        <v>8</v>
      </c>
      <c r="B7" s="13" t="s">
        <v>8</v>
      </c>
      <c r="C7" s="8">
        <v>2758.3346000000001</v>
      </c>
      <c r="D7" s="8">
        <f t="shared" si="0"/>
        <v>1337.5302999999999</v>
      </c>
      <c r="E7" s="8">
        <v>665.36569999999995</v>
      </c>
      <c r="F7" s="9">
        <v>672.16459999999995</v>
      </c>
      <c r="M7" s="197"/>
      <c r="N7" s="200"/>
      <c r="O7" s="202"/>
      <c r="P7" s="202"/>
      <c r="Q7" s="204"/>
      <c r="R7" s="58"/>
      <c r="S7" s="58"/>
      <c r="T7" s="210"/>
      <c r="U7" s="213"/>
      <c r="V7" s="202"/>
      <c r="W7" s="202"/>
      <c r="X7" s="204"/>
    </row>
    <row r="8" spans="1:24" ht="30.75" thickBot="1" x14ac:dyDescent="0.3">
      <c r="A8" s="14" t="s">
        <v>9</v>
      </c>
      <c r="B8" s="15" t="s">
        <v>11</v>
      </c>
      <c r="C8" s="16">
        <v>659.00639999999999</v>
      </c>
      <c r="D8" s="8">
        <f t="shared" si="0"/>
        <v>490.96449999999999</v>
      </c>
      <c r="E8" s="16">
        <v>201.82499999999999</v>
      </c>
      <c r="F8" s="17">
        <v>289.1395</v>
      </c>
      <c r="M8" s="198"/>
      <c r="N8" s="65" t="s">
        <v>52</v>
      </c>
      <c r="O8" s="114">
        <f>OPOČNO!F45</f>
        <v>524.5</v>
      </c>
      <c r="P8" s="114">
        <f>OPOČNO!G45</f>
        <v>14311.5</v>
      </c>
      <c r="Q8" s="72">
        <f>(O8+P8)</f>
        <v>14836</v>
      </c>
      <c r="R8" s="58"/>
      <c r="S8" s="58"/>
      <c r="T8" s="211"/>
      <c r="U8" s="117" t="s">
        <v>52</v>
      </c>
      <c r="V8" s="114">
        <f>ZÁMRSK!F65</f>
        <v>35295</v>
      </c>
      <c r="W8" s="114">
        <f>ZÁMRSK!G65</f>
        <v>23031.5</v>
      </c>
      <c r="X8" s="72">
        <f>(V8+W8)</f>
        <v>58326.5</v>
      </c>
    </row>
    <row r="9" spans="1:24" ht="15.75" thickBot="1" x14ac:dyDescent="0.3">
      <c r="A9" s="4" t="s">
        <v>10</v>
      </c>
      <c r="B9" s="5"/>
      <c r="C9" s="6">
        <f>SUM(C3:C8)</f>
        <v>5727.6896000000006</v>
      </c>
      <c r="D9" s="6">
        <f>SUM(D3:D8)</f>
        <v>3089.1891999999998</v>
      </c>
      <c r="E9" s="6">
        <f>SUM(E3:E8)</f>
        <v>1464.0849000000001</v>
      </c>
      <c r="F9" s="7">
        <f>SUM(F3:F8)</f>
        <v>1625.1043</v>
      </c>
      <c r="M9" s="66" t="s">
        <v>53</v>
      </c>
      <c r="N9" s="67"/>
      <c r="O9" s="68">
        <f>SUM(O4:O8)</f>
        <v>17741.7585</v>
      </c>
      <c r="P9" s="68">
        <f>SUM(P4:P8)</f>
        <v>22735.435450000001</v>
      </c>
      <c r="Q9" s="69">
        <f>(O9+P9)</f>
        <v>40477.193950000001</v>
      </c>
      <c r="R9" s="58"/>
      <c r="S9" s="58"/>
      <c r="T9" s="118" t="s">
        <v>53</v>
      </c>
      <c r="U9" s="119"/>
      <c r="V9" s="68">
        <f>SUM(V4:V8)</f>
        <v>40289.878100000002</v>
      </c>
      <c r="W9" s="68">
        <f>SUM(W4:W8)</f>
        <v>64675.38955</v>
      </c>
      <c r="X9" s="69">
        <f>(V9+W9)</f>
        <v>104965.26764999999</v>
      </c>
    </row>
    <row r="12" spans="1:24" ht="15.75" thickBot="1" x14ac:dyDescent="0.3">
      <c r="A12" s="19" t="s">
        <v>14</v>
      </c>
      <c r="B12" s="18"/>
    </row>
    <row r="13" spans="1:24" x14ac:dyDescent="0.25">
      <c r="A13" s="188" t="s">
        <v>0</v>
      </c>
      <c r="B13" s="187" t="s">
        <v>20</v>
      </c>
      <c r="C13" s="187"/>
      <c r="D13" s="187"/>
      <c r="E13" s="187"/>
      <c r="F13" s="187"/>
      <c r="G13" s="187"/>
      <c r="H13" s="174" t="s">
        <v>21</v>
      </c>
      <c r="I13" s="175"/>
      <c r="M13" s="190" t="s">
        <v>0</v>
      </c>
      <c r="N13" s="192" t="s">
        <v>44</v>
      </c>
      <c r="O13" s="194" t="s">
        <v>45</v>
      </c>
      <c r="P13" s="194"/>
      <c r="Q13" s="195"/>
      <c r="R13" s="58"/>
      <c r="S13" s="58"/>
      <c r="T13" s="206" t="s">
        <v>0</v>
      </c>
      <c r="U13" s="194" t="s">
        <v>44</v>
      </c>
      <c r="V13" s="194" t="s">
        <v>45</v>
      </c>
      <c r="W13" s="194"/>
      <c r="X13" s="195"/>
    </row>
    <row r="14" spans="1:24" ht="15.75" thickBot="1" x14ac:dyDescent="0.3">
      <c r="A14" s="189"/>
      <c r="B14" s="178" t="s">
        <v>15</v>
      </c>
      <c r="C14" s="179"/>
      <c r="D14" s="178" t="s">
        <v>16</v>
      </c>
      <c r="E14" s="179"/>
      <c r="F14" s="178" t="s">
        <v>17</v>
      </c>
      <c r="G14" s="179"/>
      <c r="H14" s="176"/>
      <c r="I14" s="177"/>
      <c r="M14" s="191"/>
      <c r="N14" s="193"/>
      <c r="O14" s="120" t="s">
        <v>46</v>
      </c>
      <c r="P14" s="120" t="s">
        <v>47</v>
      </c>
      <c r="Q14" s="121" t="s">
        <v>48</v>
      </c>
      <c r="R14" s="58"/>
      <c r="S14" s="58"/>
      <c r="T14" s="207"/>
      <c r="U14" s="208"/>
      <c r="V14" s="120" t="s">
        <v>46</v>
      </c>
      <c r="W14" s="120" t="s">
        <v>47</v>
      </c>
      <c r="X14" s="121" t="s">
        <v>48</v>
      </c>
    </row>
    <row r="15" spans="1:24" x14ac:dyDescent="0.25">
      <c r="A15" s="25"/>
      <c r="B15" s="26" t="s">
        <v>18</v>
      </c>
      <c r="C15" s="26" t="s">
        <v>19</v>
      </c>
      <c r="D15" s="26" t="s">
        <v>18</v>
      </c>
      <c r="E15" s="26" t="s">
        <v>19</v>
      </c>
      <c r="F15" s="26" t="s">
        <v>18</v>
      </c>
      <c r="G15" s="26" t="s">
        <v>19</v>
      </c>
      <c r="H15" s="26" t="s">
        <v>18</v>
      </c>
      <c r="I15" s="27" t="s">
        <v>19</v>
      </c>
      <c r="M15" s="196" t="s">
        <v>5</v>
      </c>
      <c r="N15" s="62" t="s">
        <v>49</v>
      </c>
      <c r="O15" s="70">
        <f>D49/1000</f>
        <v>3024.5667000000003</v>
      </c>
      <c r="P15" s="70">
        <f>G49/1000</f>
        <v>2578.8772999999997</v>
      </c>
      <c r="Q15" s="71">
        <f>(O15+P15)</f>
        <v>5603.4439999999995</v>
      </c>
      <c r="R15" s="58"/>
      <c r="S15" s="58"/>
      <c r="T15" s="209" t="s">
        <v>8</v>
      </c>
      <c r="U15" s="115" t="s">
        <v>49</v>
      </c>
      <c r="V15" s="70">
        <f>D88/1000</f>
        <v>7651.7055499999988</v>
      </c>
      <c r="W15" s="70">
        <f>G88/1000</f>
        <v>7729.8928999999989</v>
      </c>
      <c r="X15" s="71">
        <f>(V15+W15)</f>
        <v>15381.598449999998</v>
      </c>
    </row>
    <row r="16" spans="1:24" ht="30" x14ac:dyDescent="0.25">
      <c r="A16" s="12" t="s">
        <v>96</v>
      </c>
      <c r="B16" s="259">
        <v>0.35</v>
      </c>
      <c r="C16" s="260">
        <f t="shared" ref="C16:C21" si="1">(B16/D3)*100</f>
        <v>0.13250182757877896</v>
      </c>
      <c r="D16" s="259">
        <v>7</v>
      </c>
      <c r="E16" s="260">
        <f t="shared" ref="E16:E21" si="2">(D16/D3)*100</f>
        <v>2.6500365515755795</v>
      </c>
      <c r="F16" s="261">
        <f t="shared" ref="F16:F21" si="3">(D3-(D16+B16))</f>
        <v>256.79729999999995</v>
      </c>
      <c r="G16" s="260">
        <f t="shared" ref="G16:G21" si="4">(F16/D3)*100</f>
        <v>97.21746162084564</v>
      </c>
      <c r="H16" s="261">
        <f t="shared" ref="H16:H21" si="5">D3</f>
        <v>264.14729999999997</v>
      </c>
      <c r="I16" s="262">
        <v>100</v>
      </c>
      <c r="M16" s="197"/>
      <c r="N16" s="60" t="s">
        <v>50</v>
      </c>
      <c r="O16" s="61">
        <f>STRADOUŇ!F18</f>
        <v>25910</v>
      </c>
      <c r="P16" s="61">
        <f>STRADOUŇ!G18</f>
        <v>7474</v>
      </c>
      <c r="Q16" s="71">
        <f>(O16+P16)</f>
        <v>33384</v>
      </c>
      <c r="R16" s="58"/>
      <c r="S16" s="58"/>
      <c r="T16" s="210"/>
      <c r="U16" s="116" t="s">
        <v>50</v>
      </c>
      <c r="V16" s="61">
        <f>'VYSOKÉ MÝTO'!F39</f>
        <v>42550</v>
      </c>
      <c r="W16" s="61">
        <f>'VYSOKÉ MÝTO'!G39</f>
        <v>49202.5</v>
      </c>
      <c r="X16" s="71">
        <f>(V16+W16)</f>
        <v>91752.5</v>
      </c>
    </row>
    <row r="17" spans="1:24" x14ac:dyDescent="0.25">
      <c r="A17" s="12" t="s">
        <v>5</v>
      </c>
      <c r="B17" s="28">
        <v>7.75</v>
      </c>
      <c r="C17" s="29">
        <f t="shared" si="1"/>
        <v>1.5905396752425829</v>
      </c>
      <c r="D17" s="28">
        <v>15.4</v>
      </c>
      <c r="E17" s="29">
        <f t="shared" si="2"/>
        <v>3.1605562579013902</v>
      </c>
      <c r="F17" s="30">
        <f t="shared" si="3"/>
        <v>464.10600000000005</v>
      </c>
      <c r="G17" s="29">
        <f t="shared" si="4"/>
        <v>95.248904066856028</v>
      </c>
      <c r="H17" s="30">
        <f t="shared" si="5"/>
        <v>487.25600000000003</v>
      </c>
      <c r="I17" s="31">
        <v>100</v>
      </c>
      <c r="M17" s="197"/>
      <c r="N17" s="199" t="s">
        <v>51</v>
      </c>
      <c r="O17" s="201">
        <f>STRADOUŇ!F33</f>
        <v>0</v>
      </c>
      <c r="P17" s="201">
        <f>STRADOUŇ!G33</f>
        <v>0</v>
      </c>
      <c r="Q17" s="203">
        <f>(O17+P17)</f>
        <v>0</v>
      </c>
      <c r="R17" s="58"/>
      <c r="S17" s="58"/>
      <c r="T17" s="210"/>
      <c r="U17" s="212" t="s">
        <v>51</v>
      </c>
      <c r="V17" s="201">
        <f>'VYSOKÉ MÝTO'!F54</f>
        <v>68050</v>
      </c>
      <c r="W17" s="201">
        <f>'VYSOKÉ MÝTO'!G54</f>
        <v>13000</v>
      </c>
      <c r="X17" s="203">
        <f>(V17+W17)</f>
        <v>81050</v>
      </c>
    </row>
    <row r="18" spans="1:24" x14ac:dyDescent="0.25">
      <c r="A18" s="12" t="s">
        <v>6</v>
      </c>
      <c r="B18" s="28">
        <v>3.3</v>
      </c>
      <c r="C18" s="29">
        <f t="shared" si="1"/>
        <v>2.2771184101573283</v>
      </c>
      <c r="D18" s="28">
        <v>13.5</v>
      </c>
      <c r="E18" s="29">
        <f t="shared" si="2"/>
        <v>9.3154844051890695</v>
      </c>
      <c r="F18" s="30">
        <f t="shared" si="3"/>
        <v>128.11999999999998</v>
      </c>
      <c r="G18" s="29">
        <f t="shared" si="4"/>
        <v>88.40739718465359</v>
      </c>
      <c r="H18" s="30">
        <f t="shared" si="5"/>
        <v>144.91999999999999</v>
      </c>
      <c r="I18" s="31">
        <v>100</v>
      </c>
      <c r="M18" s="197"/>
      <c r="N18" s="200"/>
      <c r="O18" s="202"/>
      <c r="P18" s="202"/>
      <c r="Q18" s="204"/>
      <c r="R18" s="58"/>
      <c r="S18" s="58"/>
      <c r="T18" s="210"/>
      <c r="U18" s="213"/>
      <c r="V18" s="202"/>
      <c r="W18" s="202"/>
      <c r="X18" s="204"/>
    </row>
    <row r="19" spans="1:24" ht="15.75" thickBot="1" x14ac:dyDescent="0.3">
      <c r="A19" s="12" t="s">
        <v>7</v>
      </c>
      <c r="B19" s="28">
        <v>37.299999999999997</v>
      </c>
      <c r="C19" s="29">
        <f t="shared" si="1"/>
        <v>10.236816256832663</v>
      </c>
      <c r="D19" s="28">
        <v>32.5</v>
      </c>
      <c r="E19" s="29">
        <f t="shared" si="2"/>
        <v>8.9194779717710873</v>
      </c>
      <c r="F19" s="30">
        <f t="shared" si="3"/>
        <v>294.5711</v>
      </c>
      <c r="G19" s="29">
        <f t="shared" si="4"/>
        <v>80.843705771396245</v>
      </c>
      <c r="H19" s="30">
        <f t="shared" si="5"/>
        <v>364.37110000000001</v>
      </c>
      <c r="I19" s="31">
        <v>100</v>
      </c>
      <c r="M19" s="198"/>
      <c r="N19" s="65" t="s">
        <v>52</v>
      </c>
      <c r="O19" s="114">
        <f>STRADOUŇ!F59</f>
        <v>22611</v>
      </c>
      <c r="P19" s="114">
        <f>STRADOUŇ!G59</f>
        <v>45804.5</v>
      </c>
      <c r="Q19" s="72">
        <f>(O19+P19)</f>
        <v>68415.5</v>
      </c>
      <c r="R19" s="58"/>
      <c r="S19" s="58"/>
      <c r="T19" s="211"/>
      <c r="U19" s="117" t="s">
        <v>52</v>
      </c>
      <c r="V19" s="114">
        <f>'VYSOKÉ MÝTO'!F134</f>
        <v>206024.75</v>
      </c>
      <c r="W19" s="114">
        <f>'VYSOKÉ MÝTO'!G134</f>
        <v>938431</v>
      </c>
      <c r="X19" s="72">
        <f>(V19+W19)</f>
        <v>1144455.75</v>
      </c>
    </row>
    <row r="20" spans="1:24" ht="15.75" thickBot="1" x14ac:dyDescent="0.3">
      <c r="A20" s="12" t="s">
        <v>8</v>
      </c>
      <c r="B20" s="28">
        <v>115</v>
      </c>
      <c r="C20" s="29">
        <f t="shared" si="1"/>
        <v>8.5979360617101541</v>
      </c>
      <c r="D20" s="28">
        <v>100</v>
      </c>
      <c r="E20" s="29">
        <f t="shared" si="2"/>
        <v>7.4764661406175259</v>
      </c>
      <c r="F20" s="30">
        <f t="shared" si="3"/>
        <v>1122.5302999999999</v>
      </c>
      <c r="G20" s="29">
        <f t="shared" si="4"/>
        <v>83.925597797672324</v>
      </c>
      <c r="H20" s="30">
        <f t="shared" si="5"/>
        <v>1337.5302999999999</v>
      </c>
      <c r="I20" s="31">
        <v>100</v>
      </c>
      <c r="M20" s="66" t="s">
        <v>53</v>
      </c>
      <c r="N20" s="67"/>
      <c r="O20" s="68">
        <f>SUM(O15:O19)</f>
        <v>51545.566699999996</v>
      </c>
      <c r="P20" s="68">
        <f>SUM(P15:P19)</f>
        <v>55857.3773</v>
      </c>
      <c r="Q20" s="69">
        <f>(O20+P20)</f>
        <v>107402.94399999999</v>
      </c>
      <c r="R20" s="58"/>
      <c r="S20" s="58"/>
      <c r="T20" s="118" t="s">
        <v>53</v>
      </c>
      <c r="U20" s="119"/>
      <c r="V20" s="68">
        <f>SUM(V15:V19)</f>
        <v>324276.45555000001</v>
      </c>
      <c r="W20" s="68">
        <f>SUM(W15:W19)</f>
        <v>1008363.3929</v>
      </c>
      <c r="X20" s="69">
        <f>(V20+W20)</f>
        <v>1332639.8484499999</v>
      </c>
    </row>
    <row r="21" spans="1:24" ht="30" x14ac:dyDescent="0.25">
      <c r="A21" s="20" t="s">
        <v>9</v>
      </c>
      <c r="B21" s="263">
        <v>4</v>
      </c>
      <c r="C21" s="264">
        <f t="shared" si="1"/>
        <v>0.81472285674422484</v>
      </c>
      <c r="D21" s="263">
        <v>10.5</v>
      </c>
      <c r="E21" s="264">
        <v>2.2000000000000002</v>
      </c>
      <c r="F21" s="8">
        <f>(D8-(D21+B21))</f>
        <v>476.46449999999999</v>
      </c>
      <c r="G21" s="264">
        <f t="shared" si="4"/>
        <v>97.046629644302186</v>
      </c>
      <c r="H21" s="265">
        <f t="shared" si="5"/>
        <v>490.96449999999999</v>
      </c>
      <c r="I21" s="266">
        <v>100</v>
      </c>
    </row>
    <row r="22" spans="1:24" ht="15.75" thickBot="1" x14ac:dyDescent="0.3">
      <c r="A22" s="21" t="s">
        <v>10</v>
      </c>
      <c r="B22" s="32">
        <f t="shared" ref="B22:H22" si="6">SUM(B16:B21)</f>
        <v>167.7</v>
      </c>
      <c r="C22" s="33">
        <f>(B22/D9)*100</f>
        <v>5.4286089048867581</v>
      </c>
      <c r="D22" s="32">
        <f t="shared" si="6"/>
        <v>178.9</v>
      </c>
      <c r="E22" s="35">
        <f>(D22/D9)*100</f>
        <v>5.7911635842828924</v>
      </c>
      <c r="F22" s="34">
        <f t="shared" si="6"/>
        <v>2742.5891999999999</v>
      </c>
      <c r="G22" s="35">
        <f>(F22/D9)*100</f>
        <v>88.780227510830358</v>
      </c>
      <c r="H22" s="34">
        <f t="shared" si="6"/>
        <v>3089.1891999999998</v>
      </c>
      <c r="I22" s="36">
        <v>100</v>
      </c>
    </row>
    <row r="23" spans="1:24" x14ac:dyDescent="0.25">
      <c r="M23" s="190" t="s">
        <v>0</v>
      </c>
      <c r="N23" s="192" t="s">
        <v>44</v>
      </c>
      <c r="O23" s="194" t="s">
        <v>45</v>
      </c>
      <c r="P23" s="194"/>
      <c r="Q23" s="195"/>
      <c r="T23" s="206" t="s">
        <v>0</v>
      </c>
      <c r="U23" s="194" t="s">
        <v>44</v>
      </c>
      <c r="V23" s="194" t="s">
        <v>45</v>
      </c>
      <c r="W23" s="194"/>
      <c r="X23" s="195"/>
    </row>
    <row r="24" spans="1:24" ht="15.75" thickBot="1" x14ac:dyDescent="0.3">
      <c r="M24" s="191"/>
      <c r="N24" s="193"/>
      <c r="O24" s="120" t="s">
        <v>46</v>
      </c>
      <c r="P24" s="120" t="s">
        <v>47</v>
      </c>
      <c r="Q24" s="121" t="s">
        <v>48</v>
      </c>
      <c r="T24" s="207"/>
      <c r="U24" s="208"/>
      <c r="V24" s="120" t="s">
        <v>46</v>
      </c>
      <c r="W24" s="120" t="s">
        <v>47</v>
      </c>
      <c r="X24" s="121" t="s">
        <v>48</v>
      </c>
    </row>
    <row r="25" spans="1:24" x14ac:dyDescent="0.25">
      <c r="M25" s="196" t="s">
        <v>6</v>
      </c>
      <c r="N25" s="62" t="s">
        <v>49</v>
      </c>
      <c r="O25" s="70">
        <f>D62/1000</f>
        <v>1666.5799999999997</v>
      </c>
      <c r="P25" s="70">
        <f>G62/1000</f>
        <v>0</v>
      </c>
      <c r="Q25" s="71">
        <f>(O25+P25)</f>
        <v>1666.5799999999997</v>
      </c>
      <c r="T25" s="209" t="s">
        <v>9</v>
      </c>
      <c r="U25" s="115" t="s">
        <v>49</v>
      </c>
      <c r="V25" s="70">
        <f>D101/1000</f>
        <v>2320.9875000000002</v>
      </c>
      <c r="W25" s="70">
        <f>G101/1000</f>
        <v>3325.1042499999999</v>
      </c>
      <c r="X25" s="71">
        <f>(V25+W25)</f>
        <v>5646.0917499999996</v>
      </c>
    </row>
    <row r="26" spans="1:24" s="24" customFormat="1" x14ac:dyDescent="0.25">
      <c r="A26" s="23" t="s">
        <v>23</v>
      </c>
      <c r="M26" s="197"/>
      <c r="N26" s="60" t="s">
        <v>50</v>
      </c>
      <c r="O26" s="61">
        <f>VRACLAV!F32</f>
        <v>7330</v>
      </c>
      <c r="P26" s="61">
        <f>VRACLAV!G32</f>
        <v>54526.5</v>
      </c>
      <c r="Q26" s="71">
        <f>(O26+P26)</f>
        <v>61856.5</v>
      </c>
      <c r="T26" s="210"/>
      <c r="U26" s="116" t="s">
        <v>50</v>
      </c>
      <c r="V26" s="61">
        <f>DŽBÁNOV!F16</f>
        <v>25364</v>
      </c>
      <c r="W26" s="61">
        <f>DŽBÁNOV!G16</f>
        <v>23133</v>
      </c>
      <c r="X26" s="71">
        <f>(V26+W26)</f>
        <v>48497</v>
      </c>
    </row>
    <row r="27" spans="1:24" x14ac:dyDescent="0.25">
      <c r="M27" s="197"/>
      <c r="N27" s="199" t="s">
        <v>51</v>
      </c>
      <c r="O27" s="201">
        <f>VRACLAV!E47</f>
        <v>4005</v>
      </c>
      <c r="P27" s="201">
        <f>VRACLAV!G47</f>
        <v>0</v>
      </c>
      <c r="Q27" s="203">
        <f>(O27+P27)</f>
        <v>4005</v>
      </c>
      <c r="T27" s="210"/>
      <c r="U27" s="212" t="s">
        <v>51</v>
      </c>
      <c r="V27" s="201">
        <f>DŽBÁNOV!F30</f>
        <v>69445</v>
      </c>
      <c r="W27" s="201">
        <f>DŽBÁNOV!G30</f>
        <v>0</v>
      </c>
      <c r="X27" s="203">
        <f>(V27+W27)</f>
        <v>69445</v>
      </c>
    </row>
    <row r="28" spans="1:24" ht="15.75" thickBot="1" x14ac:dyDescent="0.3">
      <c r="A28" s="19" t="s">
        <v>37</v>
      </c>
      <c r="B28" s="19"/>
      <c r="C28" s="19"/>
      <c r="D28" s="19"/>
      <c r="E28" s="19"/>
      <c r="F28" s="19"/>
      <c r="G28" s="19"/>
      <c r="M28" s="197"/>
      <c r="N28" s="200"/>
      <c r="O28" s="202"/>
      <c r="P28" s="202"/>
      <c r="Q28" s="204"/>
      <c r="T28" s="210"/>
      <c r="U28" s="213"/>
      <c r="V28" s="202"/>
      <c r="W28" s="202"/>
      <c r="X28" s="204"/>
    </row>
    <row r="29" spans="1:24" ht="15.75" thickBot="1" x14ac:dyDescent="0.3">
      <c r="A29" s="180" t="s">
        <v>24</v>
      </c>
      <c r="B29" s="183" t="s">
        <v>25</v>
      </c>
      <c r="C29" s="183"/>
      <c r="D29" s="183"/>
      <c r="E29" s="183" t="s">
        <v>26</v>
      </c>
      <c r="F29" s="183"/>
      <c r="G29" s="184"/>
      <c r="M29" s="198"/>
      <c r="N29" s="65" t="s">
        <v>52</v>
      </c>
      <c r="O29" s="114">
        <f>VRACLAV!F72</f>
        <v>1356</v>
      </c>
      <c r="P29" s="114">
        <f>VRACLAV!G72</f>
        <v>71708.5</v>
      </c>
      <c r="Q29" s="72">
        <f>(O29+P29)</f>
        <v>73064.5</v>
      </c>
      <c r="T29" s="211"/>
      <c r="U29" s="117" t="s">
        <v>52</v>
      </c>
      <c r="V29" s="114">
        <f>DŽBÁNOV!F60</f>
        <v>7582.5</v>
      </c>
      <c r="W29" s="114">
        <f>DŽBÁNOV!G60</f>
        <v>21959.5</v>
      </c>
      <c r="X29" s="72">
        <f>(V29+W29)</f>
        <v>29542</v>
      </c>
    </row>
    <row r="30" spans="1:24" ht="15.75" thickBot="1" x14ac:dyDescent="0.3">
      <c r="A30" s="181"/>
      <c r="B30" s="185" t="s">
        <v>27</v>
      </c>
      <c r="C30" s="185"/>
      <c r="D30" s="185"/>
      <c r="E30" s="185"/>
      <c r="F30" s="185"/>
      <c r="G30" s="186"/>
      <c r="M30" s="66" t="s">
        <v>53</v>
      </c>
      <c r="N30" s="67"/>
      <c r="O30" s="68">
        <f>SUM(O25:O29)</f>
        <v>14357.58</v>
      </c>
      <c r="P30" s="68">
        <f>SUM(P25:P29)</f>
        <v>126235</v>
      </c>
      <c r="Q30" s="69">
        <f>(O30+P30)</f>
        <v>140592.57999999999</v>
      </c>
      <c r="T30" s="118" t="s">
        <v>53</v>
      </c>
      <c r="U30" s="119"/>
      <c r="V30" s="68">
        <f>SUM(V25:V29)</f>
        <v>104712.4875</v>
      </c>
      <c r="W30" s="68">
        <f>SUM(W25:W29)</f>
        <v>48417.604250000004</v>
      </c>
      <c r="X30" s="69">
        <f>(V30+W30)</f>
        <v>153130.09175000002</v>
      </c>
    </row>
    <row r="31" spans="1:24" ht="57.75" thickBot="1" x14ac:dyDescent="0.3">
      <c r="A31" s="182"/>
      <c r="B31" s="46" t="s">
        <v>28</v>
      </c>
      <c r="C31" s="46" t="s">
        <v>29</v>
      </c>
      <c r="D31" s="46" t="s">
        <v>30</v>
      </c>
      <c r="E31" s="46" t="s">
        <v>28</v>
      </c>
      <c r="F31" s="46" t="s">
        <v>29</v>
      </c>
      <c r="G31" s="47" t="s">
        <v>30</v>
      </c>
    </row>
    <row r="32" spans="1:24" ht="42.75" x14ac:dyDescent="0.25">
      <c r="A32" s="42" t="s">
        <v>31</v>
      </c>
      <c r="B32" s="43"/>
      <c r="C32" s="44"/>
      <c r="D32" s="43"/>
      <c r="E32" s="43"/>
      <c r="F32" s="43"/>
      <c r="G32" s="45"/>
      <c r="N32" s="130" t="s">
        <v>86</v>
      </c>
      <c r="O32" s="56"/>
      <c r="T32" s="148" t="s">
        <v>87</v>
      </c>
      <c r="U32" s="57"/>
    </row>
    <row r="33" spans="1:27" ht="30.75" thickBot="1" x14ac:dyDescent="0.3">
      <c r="A33" s="40" t="s">
        <v>32</v>
      </c>
      <c r="B33" s="38">
        <f>E3</f>
        <v>74.978999999999999</v>
      </c>
      <c r="C33" s="37">
        <v>5000</v>
      </c>
      <c r="D33" s="37">
        <f>B33*C33</f>
        <v>374895</v>
      </c>
      <c r="E33" s="38">
        <f>F3</f>
        <v>189.16829999999999</v>
      </c>
      <c r="F33" s="37">
        <f>C33</f>
        <v>5000</v>
      </c>
      <c r="G33" s="41">
        <f>E33*F33</f>
        <v>945841.49999999988</v>
      </c>
    </row>
    <row r="34" spans="1:27" ht="43.5" thickBot="1" x14ac:dyDescent="0.3">
      <c r="A34" s="40" t="s">
        <v>33</v>
      </c>
      <c r="B34" s="38">
        <f>E3</f>
        <v>74.978999999999999</v>
      </c>
      <c r="C34" s="37">
        <v>2000</v>
      </c>
      <c r="D34" s="37">
        <f>B34*C34</f>
        <v>149958</v>
      </c>
      <c r="E34" s="38">
        <f>F3</f>
        <v>189.16829999999999</v>
      </c>
      <c r="F34" s="37">
        <f>C34</f>
        <v>2000</v>
      </c>
      <c r="G34" s="41">
        <f>E34*F34</f>
        <v>378336.6</v>
      </c>
      <c r="N34" s="180" t="s">
        <v>44</v>
      </c>
      <c r="O34" s="222" t="s">
        <v>45</v>
      </c>
      <c r="P34" s="222"/>
      <c r="Q34" s="223"/>
      <c r="T34" s="216" t="s">
        <v>88</v>
      </c>
      <c r="U34" s="217"/>
      <c r="V34" s="149" t="s">
        <v>0</v>
      </c>
      <c r="W34" s="149" t="s">
        <v>89</v>
      </c>
      <c r="X34" s="149" t="s">
        <v>90</v>
      </c>
      <c r="Y34" s="149" t="s">
        <v>91</v>
      </c>
      <c r="Z34" s="149" t="s">
        <v>92</v>
      </c>
      <c r="AA34" s="150" t="s">
        <v>93</v>
      </c>
    </row>
    <row r="35" spans="1:27" ht="43.5" thickBot="1" x14ac:dyDescent="0.3">
      <c r="A35" s="39" t="s">
        <v>34</v>
      </c>
      <c r="B35" s="38">
        <f>E3</f>
        <v>74.978999999999999</v>
      </c>
      <c r="C35" s="37">
        <v>3000</v>
      </c>
      <c r="D35" s="37">
        <f>B35*C35</f>
        <v>224937</v>
      </c>
      <c r="E35" s="38">
        <f>F3</f>
        <v>189.16829999999999</v>
      </c>
      <c r="F35" s="37">
        <f>C35</f>
        <v>3000</v>
      </c>
      <c r="G35" s="41">
        <f>E35*F35</f>
        <v>567504.89999999991</v>
      </c>
      <c r="N35" s="182"/>
      <c r="O35" s="46" t="s">
        <v>46</v>
      </c>
      <c r="P35" s="46" t="s">
        <v>47</v>
      </c>
      <c r="Q35" s="47" t="s">
        <v>53</v>
      </c>
      <c r="T35" s="225" t="s">
        <v>95</v>
      </c>
      <c r="U35" s="226"/>
      <c r="V35" s="43" t="s">
        <v>96</v>
      </c>
      <c r="W35" s="155">
        <f>W37-W36</f>
        <v>264.08769999999998</v>
      </c>
      <c r="X35" s="155">
        <f>X37-X36</f>
        <v>74.919399999999996</v>
      </c>
      <c r="Y35" s="156">
        <f>(X35/W35)*100</f>
        <v>28.369136464894051</v>
      </c>
      <c r="Z35" s="155">
        <f>Z37-Z36</f>
        <v>189.16829999999999</v>
      </c>
      <c r="AA35" s="157">
        <f>(Z35/W35)*100</f>
        <v>71.630863535105945</v>
      </c>
    </row>
    <row r="36" spans="1:27" ht="43.5" thickBot="1" x14ac:dyDescent="0.3">
      <c r="A36" s="48" t="s">
        <v>35</v>
      </c>
      <c r="B36" s="49">
        <f>E3</f>
        <v>74.978999999999999</v>
      </c>
      <c r="C36" s="50">
        <v>1500</v>
      </c>
      <c r="D36" s="50">
        <f>B36*C36</f>
        <v>112468.5</v>
      </c>
      <c r="E36" s="49">
        <f>F3</f>
        <v>189.16829999999999</v>
      </c>
      <c r="F36" s="50">
        <f>C36</f>
        <v>1500</v>
      </c>
      <c r="G36" s="51">
        <f>E36*F36</f>
        <v>283752.44999999995</v>
      </c>
      <c r="N36" s="143" t="s">
        <v>49</v>
      </c>
      <c r="O36" s="144">
        <f>C116</f>
        <v>16836.976349999997</v>
      </c>
      <c r="P36" s="144">
        <f>D116</f>
        <v>18688.699449999996</v>
      </c>
      <c r="Q36" s="145">
        <f>O36+P36</f>
        <v>35525.675799999997</v>
      </c>
      <c r="T36" s="227"/>
      <c r="U36" s="228"/>
      <c r="V36" s="151" t="s">
        <v>5</v>
      </c>
      <c r="W36" s="133">
        <v>5.96E-2</v>
      </c>
      <c r="X36" s="133">
        <v>5.96E-2</v>
      </c>
      <c r="Y36" s="158">
        <f>(X36/W36)*100</f>
        <v>100</v>
      </c>
      <c r="Z36" s="133">
        <v>0</v>
      </c>
      <c r="AA36" s="159">
        <f>(Z36/W36)*100</f>
        <v>0</v>
      </c>
    </row>
    <row r="37" spans="1:27" ht="29.25" thickBot="1" x14ac:dyDescent="0.3">
      <c r="A37" s="52" t="s">
        <v>36</v>
      </c>
      <c r="B37" s="53">
        <f>E3</f>
        <v>74.978999999999999</v>
      </c>
      <c r="C37" s="54">
        <v>11500</v>
      </c>
      <c r="D37" s="54">
        <f>SUM(D33:D36)</f>
        <v>862258.5</v>
      </c>
      <c r="E37" s="53">
        <f>F3</f>
        <v>189.16829999999999</v>
      </c>
      <c r="F37" s="54">
        <f>C37</f>
        <v>11500</v>
      </c>
      <c r="G37" s="55">
        <f>SUM(G33:G36)</f>
        <v>2175435.4499999997</v>
      </c>
      <c r="N37" s="40" t="s">
        <v>50</v>
      </c>
      <c r="O37" s="131">
        <f>(O5+O16++O26+V5+V16+V26)</f>
        <v>121193</v>
      </c>
      <c r="P37" s="131">
        <f>(P5+P16+P26+W5+W16+W26)</f>
        <v>179349</v>
      </c>
      <c r="Q37" s="132">
        <f>O37+P37</f>
        <v>300542</v>
      </c>
      <c r="T37" s="216" t="s">
        <v>94</v>
      </c>
      <c r="U37" s="217"/>
      <c r="V37" s="149"/>
      <c r="W37" s="170">
        <f>D3</f>
        <v>264.14729999999997</v>
      </c>
      <c r="X37" s="170">
        <f>E3</f>
        <v>74.978999999999999</v>
      </c>
      <c r="Y37" s="171">
        <f>(X37/W37)*100</f>
        <v>28.385298657226482</v>
      </c>
      <c r="Z37" s="170">
        <f>F3</f>
        <v>189.16829999999999</v>
      </c>
      <c r="AA37" s="172">
        <f>(Z37/W37)*100</f>
        <v>71.614701342773529</v>
      </c>
    </row>
    <row r="38" spans="1:27" ht="15.75" thickBot="1" x14ac:dyDescent="0.3">
      <c r="N38" s="40" t="s">
        <v>51</v>
      </c>
      <c r="O38" s="131">
        <f>(O6+O17+O27+V6+V17+V27)</f>
        <v>141500</v>
      </c>
      <c r="P38" s="131">
        <f>(P6+P17+P27+W6+W17+W27)</f>
        <v>13000</v>
      </c>
      <c r="Q38" s="132">
        <f>O38+P38</f>
        <v>154500</v>
      </c>
      <c r="T38" s="229"/>
      <c r="U38" s="229"/>
      <c r="V38" s="153"/>
      <c r="W38" s="153"/>
      <c r="X38" s="153"/>
      <c r="Y38" s="153"/>
      <c r="Z38" s="153"/>
      <c r="AA38" s="153"/>
    </row>
    <row r="39" spans="1:27" ht="15.75" thickBot="1" x14ac:dyDescent="0.3">
      <c r="N39" s="40" t="s">
        <v>52</v>
      </c>
      <c r="O39" s="131">
        <f>(O8+O19+O29+V8+V19+V29)</f>
        <v>273393.75</v>
      </c>
      <c r="P39" s="131">
        <f>(P8+P19+P29+W8+W19+W29)</f>
        <v>1115246.5</v>
      </c>
      <c r="Q39" s="132">
        <f>O39+P39</f>
        <v>1388640.25</v>
      </c>
      <c r="T39" s="230" t="s">
        <v>97</v>
      </c>
      <c r="U39" s="231"/>
      <c r="V39" s="154" t="s">
        <v>5</v>
      </c>
      <c r="W39" s="160">
        <f>W41-W40</f>
        <v>487.1551</v>
      </c>
      <c r="X39" s="160">
        <f>X41-X40</f>
        <v>262.9049</v>
      </c>
      <c r="Y39" s="161">
        <f t="shared" ref="Y39:Y45" si="7">(X39/W39)*100</f>
        <v>53.967391494002626</v>
      </c>
      <c r="Z39" s="160">
        <f>Z41-Z40</f>
        <v>224.25020000000001</v>
      </c>
      <c r="AA39" s="162">
        <f t="shared" ref="AA39:AA45" si="8">(Z39/W39)*100</f>
        <v>46.032608505997374</v>
      </c>
    </row>
    <row r="40" spans="1:27" ht="30.75" thickBot="1" x14ac:dyDescent="0.3">
      <c r="A40" s="19" t="s">
        <v>38</v>
      </c>
      <c r="B40" s="19"/>
      <c r="C40" s="19"/>
      <c r="D40" s="19"/>
      <c r="E40" s="19"/>
      <c r="F40" s="19"/>
      <c r="G40" s="19"/>
      <c r="N40" s="134" t="s">
        <v>53</v>
      </c>
      <c r="O40" s="135">
        <f ca="1">SUM(O36:O40)</f>
        <v>158335.20420000001</v>
      </c>
      <c r="P40" s="135">
        <f ca="1">SUM(P36:P40)</f>
        <v>54294.909950000001</v>
      </c>
      <c r="Q40" s="147">
        <f ca="1">O40+P40</f>
        <v>212630.11415000001</v>
      </c>
      <c r="T40" s="227"/>
      <c r="U40" s="228"/>
      <c r="V40" s="151" t="s">
        <v>96</v>
      </c>
      <c r="W40" s="133">
        <v>0.1009</v>
      </c>
      <c r="X40" s="133">
        <v>0.1009</v>
      </c>
      <c r="Y40" s="158">
        <f t="shared" si="7"/>
        <v>100</v>
      </c>
      <c r="Z40" s="133">
        <v>0</v>
      </c>
      <c r="AA40" s="159">
        <f t="shared" si="8"/>
        <v>0</v>
      </c>
    </row>
    <row r="41" spans="1:27" ht="15.75" thickBot="1" x14ac:dyDescent="0.3">
      <c r="A41" s="180" t="s">
        <v>24</v>
      </c>
      <c r="B41" s="183" t="s">
        <v>25</v>
      </c>
      <c r="C41" s="183"/>
      <c r="D41" s="183"/>
      <c r="E41" s="183" t="s">
        <v>26</v>
      </c>
      <c r="F41" s="183"/>
      <c r="G41" s="184"/>
      <c r="T41" s="216" t="s">
        <v>94</v>
      </c>
      <c r="U41" s="217"/>
      <c r="V41" s="152"/>
      <c r="W41" s="170">
        <f>D4</f>
        <v>487.25600000000003</v>
      </c>
      <c r="X41" s="170">
        <f>E4</f>
        <v>263.00580000000002</v>
      </c>
      <c r="Y41" s="171">
        <f t="shared" si="7"/>
        <v>53.976923834698809</v>
      </c>
      <c r="Z41" s="170">
        <f>F4</f>
        <v>224.25020000000001</v>
      </c>
      <c r="AA41" s="172">
        <f t="shared" si="8"/>
        <v>46.023076165301198</v>
      </c>
    </row>
    <row r="42" spans="1:27" x14ac:dyDescent="0.25">
      <c r="A42" s="181"/>
      <c r="B42" s="185" t="s">
        <v>27</v>
      </c>
      <c r="C42" s="185"/>
      <c r="D42" s="185"/>
      <c r="E42" s="185"/>
      <c r="F42" s="185"/>
      <c r="G42" s="186"/>
      <c r="T42" s="230" t="s">
        <v>98</v>
      </c>
      <c r="U42" s="231"/>
      <c r="V42" s="154" t="s">
        <v>6</v>
      </c>
      <c r="W42" s="160">
        <f>W44-W43</f>
        <v>144.36599999999999</v>
      </c>
      <c r="X42" s="160">
        <f>X44-X43</f>
        <v>144.36599999999999</v>
      </c>
      <c r="Y42" s="161">
        <f t="shared" si="7"/>
        <v>100</v>
      </c>
      <c r="Z42" s="160">
        <f>Z44-Z43</f>
        <v>0</v>
      </c>
      <c r="AA42" s="162">
        <f t="shared" si="8"/>
        <v>0</v>
      </c>
    </row>
    <row r="43" spans="1:27" ht="72" customHeight="1" thickBot="1" x14ac:dyDescent="0.3">
      <c r="A43" s="182"/>
      <c r="B43" s="46" t="s">
        <v>28</v>
      </c>
      <c r="C43" s="46" t="s">
        <v>29</v>
      </c>
      <c r="D43" s="46" t="s">
        <v>30</v>
      </c>
      <c r="E43" s="46" t="s">
        <v>28</v>
      </c>
      <c r="F43" s="46" t="s">
        <v>29</v>
      </c>
      <c r="G43" s="47" t="s">
        <v>30</v>
      </c>
      <c r="T43" s="227"/>
      <c r="U43" s="228"/>
      <c r="V43" s="151" t="s">
        <v>5</v>
      </c>
      <c r="W43" s="163">
        <v>0.55400000000000005</v>
      </c>
      <c r="X43" s="163">
        <v>0.55400000000000005</v>
      </c>
      <c r="Y43" s="158">
        <f t="shared" si="7"/>
        <v>100</v>
      </c>
      <c r="Z43" s="133">
        <v>0</v>
      </c>
      <c r="AA43" s="159">
        <f t="shared" si="8"/>
        <v>0</v>
      </c>
    </row>
    <row r="44" spans="1:27" ht="43.5" thickBot="1" x14ac:dyDescent="0.3">
      <c r="A44" s="42" t="s">
        <v>31</v>
      </c>
      <c r="B44" s="43"/>
      <c r="C44" s="44"/>
      <c r="D44" s="43"/>
      <c r="E44" s="43"/>
      <c r="F44" s="43"/>
      <c r="G44" s="45"/>
      <c r="T44" s="216" t="s">
        <v>94</v>
      </c>
      <c r="U44" s="217"/>
      <c r="V44" s="152"/>
      <c r="W44" s="170">
        <f>D5</f>
        <v>144.91999999999999</v>
      </c>
      <c r="X44" s="170">
        <f>E5</f>
        <v>144.91999999999999</v>
      </c>
      <c r="Y44" s="171">
        <f t="shared" si="7"/>
        <v>100</v>
      </c>
      <c r="Z44" s="170">
        <f>F5</f>
        <v>0</v>
      </c>
      <c r="AA44" s="172">
        <f t="shared" si="8"/>
        <v>0</v>
      </c>
    </row>
    <row r="45" spans="1:27" ht="30" x14ac:dyDescent="0.25">
      <c r="A45" s="40" t="s">
        <v>32</v>
      </c>
      <c r="B45" s="38">
        <f>E4</f>
        <v>263.00580000000002</v>
      </c>
      <c r="C45" s="37">
        <v>5000</v>
      </c>
      <c r="D45" s="37">
        <f>B45*C45</f>
        <v>1315029</v>
      </c>
      <c r="E45" s="38">
        <f>F4</f>
        <v>224.25020000000001</v>
      </c>
      <c r="F45" s="37">
        <f>C45</f>
        <v>5000</v>
      </c>
      <c r="G45" s="41">
        <f>E45*F45</f>
        <v>1121251</v>
      </c>
      <c r="T45" s="230" t="s">
        <v>99</v>
      </c>
      <c r="U45" s="231"/>
      <c r="V45" s="246" t="s">
        <v>7</v>
      </c>
      <c r="W45" s="238">
        <f>W47-W46</f>
        <v>364.37110000000001</v>
      </c>
      <c r="X45" s="238">
        <f>X47-X46</f>
        <v>113.9894</v>
      </c>
      <c r="Y45" s="240">
        <f t="shared" si="7"/>
        <v>31.283875148166253</v>
      </c>
      <c r="Z45" s="242">
        <f>Z47-Z46</f>
        <v>250.3817</v>
      </c>
      <c r="AA45" s="244">
        <f t="shared" si="8"/>
        <v>68.716124851833754</v>
      </c>
    </row>
    <row r="46" spans="1:27" ht="30.75" thickBot="1" x14ac:dyDescent="0.3">
      <c r="A46" s="40" t="s">
        <v>33</v>
      </c>
      <c r="B46" s="38">
        <f>E4</f>
        <v>263.00580000000002</v>
      </c>
      <c r="C46" s="37">
        <v>2000</v>
      </c>
      <c r="D46" s="37">
        <f>B46*C46</f>
        <v>526011.60000000009</v>
      </c>
      <c r="E46" s="38">
        <f>F4</f>
        <v>224.25020000000001</v>
      </c>
      <c r="F46" s="37">
        <f>C46</f>
        <v>2000</v>
      </c>
      <c r="G46" s="41">
        <f>E46*F46</f>
        <v>448500.4</v>
      </c>
      <c r="T46" s="227"/>
      <c r="U46" s="228"/>
      <c r="V46" s="247"/>
      <c r="W46" s="239"/>
      <c r="X46" s="239"/>
      <c r="Y46" s="241"/>
      <c r="Z46" s="243"/>
      <c r="AA46" s="245"/>
    </row>
    <row r="47" spans="1:27" ht="43.5" thickBot="1" x14ac:dyDescent="0.3">
      <c r="A47" s="39" t="s">
        <v>34</v>
      </c>
      <c r="B47" s="38">
        <f>E4</f>
        <v>263.00580000000002</v>
      </c>
      <c r="C47" s="37">
        <v>3000</v>
      </c>
      <c r="D47" s="37">
        <f>B47*C47</f>
        <v>789017.4</v>
      </c>
      <c r="E47" s="38">
        <f>F4</f>
        <v>224.25020000000001</v>
      </c>
      <c r="F47" s="37">
        <f>C47</f>
        <v>3000</v>
      </c>
      <c r="G47" s="41">
        <f>E47*F47</f>
        <v>672750.6</v>
      </c>
      <c r="T47" s="216" t="s">
        <v>94</v>
      </c>
      <c r="U47" s="217"/>
      <c r="V47" s="152"/>
      <c r="W47" s="170">
        <f>D6</f>
        <v>364.37110000000001</v>
      </c>
      <c r="X47" s="170">
        <f>E6</f>
        <v>113.9894</v>
      </c>
      <c r="Y47" s="171">
        <f t="shared" ref="Y47:Y55" si="9">(X47/W47)*100</f>
        <v>31.283875148166253</v>
      </c>
      <c r="Z47" s="170">
        <f>F6</f>
        <v>250.3817</v>
      </c>
      <c r="AA47" s="172">
        <f t="shared" ref="AA47:AA55" si="10">(Z47/W47)*100</f>
        <v>68.716124851833754</v>
      </c>
    </row>
    <row r="48" spans="1:27" ht="43.5" thickBot="1" x14ac:dyDescent="0.3">
      <c r="A48" s="48" t="s">
        <v>35</v>
      </c>
      <c r="B48" s="49">
        <f>E4</f>
        <v>263.00580000000002</v>
      </c>
      <c r="C48" s="50">
        <v>1500</v>
      </c>
      <c r="D48" s="50">
        <f>B48*C48</f>
        <v>394508.7</v>
      </c>
      <c r="E48" s="49">
        <f>F4</f>
        <v>224.25020000000001</v>
      </c>
      <c r="F48" s="50">
        <f>C48</f>
        <v>1500</v>
      </c>
      <c r="G48" s="51">
        <f>E48*F48</f>
        <v>336375.3</v>
      </c>
      <c r="T48" s="230" t="s">
        <v>100</v>
      </c>
      <c r="U48" s="231"/>
      <c r="V48" s="154" t="s">
        <v>8</v>
      </c>
      <c r="W48" s="160">
        <f>W50-W49</f>
        <v>1337.0705999999998</v>
      </c>
      <c r="X48" s="160">
        <f>X50-X49</f>
        <v>664.90599999999995</v>
      </c>
      <c r="Y48" s="161">
        <f t="shared" si="9"/>
        <v>49.728563323432589</v>
      </c>
      <c r="Z48" s="160">
        <f>Z50-Z49</f>
        <v>672.16459999999995</v>
      </c>
      <c r="AA48" s="162">
        <f t="shared" si="10"/>
        <v>50.271436676567419</v>
      </c>
    </row>
    <row r="49" spans="1:27" ht="45.75" thickBot="1" x14ac:dyDescent="0.3">
      <c r="A49" s="52" t="s">
        <v>36</v>
      </c>
      <c r="B49" s="53">
        <f>E4</f>
        <v>263.00580000000002</v>
      </c>
      <c r="C49" s="54">
        <v>11500</v>
      </c>
      <c r="D49" s="54">
        <f>SUM(D45:D48)</f>
        <v>3024566.7</v>
      </c>
      <c r="E49" s="53">
        <f>F4</f>
        <v>224.25020000000001</v>
      </c>
      <c r="F49" s="54">
        <f>C49</f>
        <v>11500</v>
      </c>
      <c r="G49" s="55">
        <f>SUM(G45:G48)</f>
        <v>2578877.2999999998</v>
      </c>
      <c r="T49" s="227"/>
      <c r="U49" s="228"/>
      <c r="V49" s="151" t="s">
        <v>9</v>
      </c>
      <c r="W49" s="163">
        <v>0.4597</v>
      </c>
      <c r="X49" s="163">
        <v>0.4597</v>
      </c>
      <c r="Y49" s="158">
        <f t="shared" si="9"/>
        <v>100</v>
      </c>
      <c r="Z49" s="133">
        <v>0</v>
      </c>
      <c r="AA49" s="159">
        <f t="shared" si="10"/>
        <v>0</v>
      </c>
    </row>
    <row r="50" spans="1:27" ht="15.75" thickBot="1" x14ac:dyDescent="0.3">
      <c r="T50" s="216" t="s">
        <v>94</v>
      </c>
      <c r="U50" s="217"/>
      <c r="V50" s="152"/>
      <c r="W50" s="170">
        <f>D7</f>
        <v>1337.5302999999999</v>
      </c>
      <c r="X50" s="170">
        <f>E7</f>
        <v>665.36569999999995</v>
      </c>
      <c r="Y50" s="171">
        <f t="shared" si="9"/>
        <v>49.745841271782773</v>
      </c>
      <c r="Z50" s="170">
        <f>F7</f>
        <v>672.16459999999995</v>
      </c>
      <c r="AA50" s="172">
        <f t="shared" si="10"/>
        <v>50.254158728217227</v>
      </c>
    </row>
    <row r="51" spans="1:27" ht="45" x14ac:dyDescent="0.25">
      <c r="T51" s="232" t="s">
        <v>101</v>
      </c>
      <c r="U51" s="233"/>
      <c r="V51" s="164" t="s">
        <v>9</v>
      </c>
      <c r="W51" s="160">
        <f>W54-W53-W52</f>
        <v>484.74449999999996</v>
      </c>
      <c r="X51" s="160">
        <f>X54-X53-X52</f>
        <v>195.60499999999999</v>
      </c>
      <c r="Y51" s="161">
        <f t="shared" si="9"/>
        <v>40.352185532790983</v>
      </c>
      <c r="Z51" s="160">
        <f>Z54-Z53-Z52</f>
        <v>289.1395</v>
      </c>
      <c r="AA51" s="162">
        <f t="shared" si="10"/>
        <v>59.647814467209017</v>
      </c>
    </row>
    <row r="52" spans="1:27" ht="45" x14ac:dyDescent="0.25">
      <c r="T52" s="234"/>
      <c r="U52" s="235"/>
      <c r="V52" s="151" t="s">
        <v>102</v>
      </c>
      <c r="W52" s="163">
        <v>4.47</v>
      </c>
      <c r="X52" s="163">
        <v>4.47</v>
      </c>
      <c r="Y52" s="158">
        <f t="shared" si="9"/>
        <v>100</v>
      </c>
      <c r="Z52" s="133">
        <v>0</v>
      </c>
      <c r="AA52" s="159">
        <f t="shared" si="10"/>
        <v>0</v>
      </c>
    </row>
    <row r="53" spans="1:27" ht="15.75" thickBot="1" x14ac:dyDescent="0.3">
      <c r="A53" s="19" t="s">
        <v>39</v>
      </c>
      <c r="B53" s="19"/>
      <c r="C53" s="19"/>
      <c r="D53" s="19"/>
      <c r="E53" s="19"/>
      <c r="F53" s="19"/>
      <c r="G53" s="19"/>
      <c r="T53" s="236"/>
      <c r="U53" s="237"/>
      <c r="V53" s="165" t="s">
        <v>103</v>
      </c>
      <c r="W53" s="166">
        <v>1.75</v>
      </c>
      <c r="X53" s="166">
        <v>1.75</v>
      </c>
      <c r="Y53" s="167">
        <f t="shared" si="9"/>
        <v>100</v>
      </c>
      <c r="Z53" s="168">
        <v>0</v>
      </c>
      <c r="AA53" s="169">
        <f t="shared" si="10"/>
        <v>0</v>
      </c>
    </row>
    <row r="54" spans="1:27" ht="15.75" thickBot="1" x14ac:dyDescent="0.3">
      <c r="A54" s="180" t="s">
        <v>24</v>
      </c>
      <c r="B54" s="183" t="s">
        <v>25</v>
      </c>
      <c r="C54" s="183"/>
      <c r="D54" s="183"/>
      <c r="E54" s="183" t="s">
        <v>26</v>
      </c>
      <c r="F54" s="183"/>
      <c r="G54" s="184"/>
      <c r="T54" s="216" t="s">
        <v>94</v>
      </c>
      <c r="U54" s="217"/>
      <c r="V54" s="152"/>
      <c r="W54" s="170">
        <f>D8</f>
        <v>490.96449999999999</v>
      </c>
      <c r="X54" s="170">
        <f>E8</f>
        <v>201.82499999999999</v>
      </c>
      <c r="Y54" s="171">
        <f t="shared" si="9"/>
        <v>41.107860140600792</v>
      </c>
      <c r="Z54" s="170">
        <f>F8</f>
        <v>289.1395</v>
      </c>
      <c r="AA54" s="172">
        <f t="shared" si="10"/>
        <v>58.892139859399208</v>
      </c>
    </row>
    <row r="55" spans="1:27" ht="15.75" thickBot="1" x14ac:dyDescent="0.3">
      <c r="A55" s="181"/>
      <c r="B55" s="185" t="s">
        <v>27</v>
      </c>
      <c r="C55" s="185"/>
      <c r="D55" s="185"/>
      <c r="E55" s="185"/>
      <c r="F55" s="185"/>
      <c r="G55" s="186"/>
      <c r="T55" s="216" t="s">
        <v>10</v>
      </c>
      <c r="U55" s="217"/>
      <c r="V55" s="149"/>
      <c r="W55" s="170">
        <f>(W37+W41+W44+W47+W50+W54)</f>
        <v>3089.1891999999998</v>
      </c>
      <c r="X55" s="170">
        <f>(X37+X41+X44+X47+X50+X54)</f>
        <v>1464.0849000000001</v>
      </c>
      <c r="Y55" s="171">
        <f t="shared" si="9"/>
        <v>47.393824243591169</v>
      </c>
      <c r="Z55" s="170">
        <f>(Z37+Z41+Z44+Z47+Z50+Z54)</f>
        <v>1625.1043</v>
      </c>
      <c r="AA55" s="172">
        <f t="shared" si="10"/>
        <v>52.606175756408838</v>
      </c>
    </row>
    <row r="56" spans="1:27" ht="57.75" thickBot="1" x14ac:dyDescent="0.3">
      <c r="A56" s="182"/>
      <c r="B56" s="46" t="s">
        <v>28</v>
      </c>
      <c r="C56" s="46" t="s">
        <v>29</v>
      </c>
      <c r="D56" s="46" t="s">
        <v>30</v>
      </c>
      <c r="E56" s="46" t="s">
        <v>28</v>
      </c>
      <c r="F56" s="46" t="s">
        <v>29</v>
      </c>
      <c r="G56" s="47" t="s">
        <v>30</v>
      </c>
    </row>
    <row r="57" spans="1:27" ht="42.75" x14ac:dyDescent="0.25">
      <c r="A57" s="42" t="s">
        <v>31</v>
      </c>
      <c r="B57" s="43"/>
      <c r="C57" s="44"/>
      <c r="D57" s="43"/>
      <c r="E57" s="43"/>
      <c r="F57" s="43"/>
      <c r="G57" s="45"/>
    </row>
    <row r="58" spans="1:27" ht="30" x14ac:dyDescent="0.25">
      <c r="A58" s="40" t="s">
        <v>32</v>
      </c>
      <c r="B58" s="38">
        <f>E5</f>
        <v>144.91999999999999</v>
      </c>
      <c r="C58" s="37">
        <v>5000</v>
      </c>
      <c r="D58" s="37">
        <f>B58*C58</f>
        <v>724599.99999999988</v>
      </c>
      <c r="E58" s="38">
        <f>F5</f>
        <v>0</v>
      </c>
      <c r="F58" s="37">
        <f>C58</f>
        <v>5000</v>
      </c>
      <c r="G58" s="41">
        <f>E58*F58</f>
        <v>0</v>
      </c>
    </row>
    <row r="59" spans="1:27" ht="30" x14ac:dyDescent="0.25">
      <c r="A59" s="40" t="s">
        <v>33</v>
      </c>
      <c r="B59" s="38">
        <f>E5</f>
        <v>144.91999999999999</v>
      </c>
      <c r="C59" s="37">
        <v>2000</v>
      </c>
      <c r="D59" s="37">
        <f>B59*C59</f>
        <v>289840</v>
      </c>
      <c r="E59" s="38">
        <f>F5</f>
        <v>0</v>
      </c>
      <c r="F59" s="37">
        <f>C59</f>
        <v>2000</v>
      </c>
      <c r="G59" s="41">
        <f>E59*F59</f>
        <v>0</v>
      </c>
    </row>
    <row r="60" spans="1:27" ht="42.75" x14ac:dyDescent="0.25">
      <c r="A60" s="39" t="s">
        <v>34</v>
      </c>
      <c r="B60" s="38">
        <f>E5</f>
        <v>144.91999999999999</v>
      </c>
      <c r="C60" s="37">
        <v>3000</v>
      </c>
      <c r="D60" s="37">
        <f>B60*C60</f>
        <v>434759.99999999994</v>
      </c>
      <c r="E60" s="38">
        <f>F5</f>
        <v>0</v>
      </c>
      <c r="F60" s="37">
        <f>C60</f>
        <v>3000</v>
      </c>
      <c r="G60" s="41">
        <f>E60*F60</f>
        <v>0</v>
      </c>
    </row>
    <row r="61" spans="1:27" ht="43.5" thickBot="1" x14ac:dyDescent="0.3">
      <c r="A61" s="48" t="s">
        <v>35</v>
      </c>
      <c r="B61" s="49">
        <f>E5</f>
        <v>144.91999999999999</v>
      </c>
      <c r="C61" s="50">
        <v>1500</v>
      </c>
      <c r="D61" s="50">
        <f>B61*C61</f>
        <v>217379.99999999997</v>
      </c>
      <c r="E61" s="49">
        <f>F5</f>
        <v>0</v>
      </c>
      <c r="F61" s="50">
        <f>C61</f>
        <v>1500</v>
      </c>
      <c r="G61" s="51">
        <f>E61*F61</f>
        <v>0</v>
      </c>
    </row>
    <row r="62" spans="1:27" ht="29.25" thickBot="1" x14ac:dyDescent="0.3">
      <c r="A62" s="52" t="s">
        <v>36</v>
      </c>
      <c r="B62" s="53">
        <f>E5</f>
        <v>144.91999999999999</v>
      </c>
      <c r="C62" s="54">
        <v>11500</v>
      </c>
      <c r="D62" s="54">
        <f>SUM(D58:D61)</f>
        <v>1666579.9999999998</v>
      </c>
      <c r="E62" s="53">
        <f>F5</f>
        <v>0</v>
      </c>
      <c r="F62" s="54">
        <f>C62</f>
        <v>11500</v>
      </c>
      <c r="G62" s="55">
        <f>SUM(G58:G61)</f>
        <v>0</v>
      </c>
    </row>
    <row r="66" spans="1:7" ht="15.75" thickBot="1" x14ac:dyDescent="0.3">
      <c r="A66" s="19" t="s">
        <v>40</v>
      </c>
      <c r="B66" s="19"/>
      <c r="C66" s="19"/>
      <c r="D66" s="19"/>
      <c r="E66" s="19"/>
      <c r="F66" s="19"/>
      <c r="G66" s="19"/>
    </row>
    <row r="67" spans="1:7" x14ac:dyDescent="0.25">
      <c r="A67" s="180" t="s">
        <v>24</v>
      </c>
      <c r="B67" s="183" t="s">
        <v>25</v>
      </c>
      <c r="C67" s="183"/>
      <c r="D67" s="183"/>
      <c r="E67" s="183" t="s">
        <v>26</v>
      </c>
      <c r="F67" s="183"/>
      <c r="G67" s="184"/>
    </row>
    <row r="68" spans="1:7" x14ac:dyDescent="0.25">
      <c r="A68" s="181"/>
      <c r="B68" s="185" t="s">
        <v>27</v>
      </c>
      <c r="C68" s="185"/>
      <c r="D68" s="185"/>
      <c r="E68" s="185"/>
      <c r="F68" s="185"/>
      <c r="G68" s="186"/>
    </row>
    <row r="69" spans="1:7" ht="57.75" thickBot="1" x14ac:dyDescent="0.3">
      <c r="A69" s="182"/>
      <c r="B69" s="46" t="s">
        <v>28</v>
      </c>
      <c r="C69" s="46" t="s">
        <v>29</v>
      </c>
      <c r="D69" s="46" t="s">
        <v>30</v>
      </c>
      <c r="E69" s="46" t="s">
        <v>28</v>
      </c>
      <c r="F69" s="46" t="s">
        <v>29</v>
      </c>
      <c r="G69" s="47" t="s">
        <v>30</v>
      </c>
    </row>
    <row r="70" spans="1:7" ht="42.75" x14ac:dyDescent="0.25">
      <c r="A70" s="42" t="s">
        <v>31</v>
      </c>
      <c r="B70" s="43"/>
      <c r="C70" s="44"/>
      <c r="D70" s="43"/>
      <c r="E70" s="43"/>
      <c r="F70" s="43"/>
      <c r="G70" s="45"/>
    </row>
    <row r="71" spans="1:7" ht="30" x14ac:dyDescent="0.25">
      <c r="A71" s="40" t="s">
        <v>32</v>
      </c>
      <c r="B71" s="38">
        <f>E6</f>
        <v>113.9894</v>
      </c>
      <c r="C71" s="37">
        <v>5000</v>
      </c>
      <c r="D71" s="37">
        <f>B71*C71</f>
        <v>569947</v>
      </c>
      <c r="E71" s="38">
        <f>F6</f>
        <v>250.3817</v>
      </c>
      <c r="F71" s="37">
        <f>C71</f>
        <v>5000</v>
      </c>
      <c r="G71" s="41">
        <f>E71*F71</f>
        <v>1251908.5</v>
      </c>
    </row>
    <row r="72" spans="1:7" ht="30" x14ac:dyDescent="0.25">
      <c r="A72" s="40" t="s">
        <v>33</v>
      </c>
      <c r="B72" s="38">
        <f>E6</f>
        <v>113.9894</v>
      </c>
      <c r="C72" s="37">
        <v>2000</v>
      </c>
      <c r="D72" s="37">
        <f>B72*C72</f>
        <v>227978.80000000002</v>
      </c>
      <c r="E72" s="38">
        <f>F6</f>
        <v>250.3817</v>
      </c>
      <c r="F72" s="37">
        <f>C72</f>
        <v>2000</v>
      </c>
      <c r="G72" s="41">
        <f>E72*F72</f>
        <v>500763.39999999997</v>
      </c>
    </row>
    <row r="73" spans="1:7" ht="42.75" x14ac:dyDescent="0.25">
      <c r="A73" s="39" t="s">
        <v>34</v>
      </c>
      <c r="B73" s="38">
        <f>E6</f>
        <v>113.9894</v>
      </c>
      <c r="C73" s="37">
        <v>3000</v>
      </c>
      <c r="D73" s="37">
        <f>B73*C73</f>
        <v>341968.2</v>
      </c>
      <c r="E73" s="38">
        <f>F6</f>
        <v>250.3817</v>
      </c>
      <c r="F73" s="37">
        <f>C73</f>
        <v>3000</v>
      </c>
      <c r="G73" s="41">
        <f>E73*F73</f>
        <v>751145.1</v>
      </c>
    </row>
    <row r="74" spans="1:7" ht="43.5" thickBot="1" x14ac:dyDescent="0.3">
      <c r="A74" s="48" t="s">
        <v>35</v>
      </c>
      <c r="B74" s="49">
        <f>E6</f>
        <v>113.9894</v>
      </c>
      <c r="C74" s="50">
        <v>1500</v>
      </c>
      <c r="D74" s="50">
        <f>B74*C74</f>
        <v>170984.1</v>
      </c>
      <c r="E74" s="49">
        <f>F6</f>
        <v>250.3817</v>
      </c>
      <c r="F74" s="50">
        <f>C74</f>
        <v>1500</v>
      </c>
      <c r="G74" s="51">
        <f>E74*F74</f>
        <v>375572.55</v>
      </c>
    </row>
    <row r="75" spans="1:7" ht="29.25" thickBot="1" x14ac:dyDescent="0.3">
      <c r="A75" s="52" t="s">
        <v>36</v>
      </c>
      <c r="B75" s="53">
        <f>E6</f>
        <v>113.9894</v>
      </c>
      <c r="C75" s="54">
        <v>11500</v>
      </c>
      <c r="D75" s="54">
        <f>SUM(D71:D74)</f>
        <v>1310878.1000000001</v>
      </c>
      <c r="E75" s="53">
        <f>F6</f>
        <v>250.3817</v>
      </c>
      <c r="F75" s="54">
        <f>C75</f>
        <v>11500</v>
      </c>
      <c r="G75" s="55">
        <f>SUM(G71:G74)</f>
        <v>2879389.55</v>
      </c>
    </row>
    <row r="79" spans="1:7" ht="15.75" thickBot="1" x14ac:dyDescent="0.3">
      <c r="A79" s="19" t="s">
        <v>41</v>
      </c>
      <c r="B79" s="19"/>
      <c r="C79" s="19"/>
      <c r="D79" s="19"/>
      <c r="E79" s="19"/>
      <c r="F79" s="19"/>
      <c r="G79" s="19"/>
    </row>
    <row r="80" spans="1:7" x14ac:dyDescent="0.25">
      <c r="A80" s="180" t="s">
        <v>24</v>
      </c>
      <c r="B80" s="183" t="s">
        <v>25</v>
      </c>
      <c r="C80" s="183"/>
      <c r="D80" s="183"/>
      <c r="E80" s="183" t="s">
        <v>26</v>
      </c>
      <c r="F80" s="183"/>
      <c r="G80" s="184"/>
    </row>
    <row r="81" spans="1:7" x14ac:dyDescent="0.25">
      <c r="A81" s="181"/>
      <c r="B81" s="185" t="s">
        <v>27</v>
      </c>
      <c r="C81" s="185"/>
      <c r="D81" s="185"/>
      <c r="E81" s="185"/>
      <c r="F81" s="185"/>
      <c r="G81" s="186"/>
    </row>
    <row r="82" spans="1:7" ht="57.75" thickBot="1" x14ac:dyDescent="0.3">
      <c r="A82" s="182"/>
      <c r="B82" s="46" t="s">
        <v>28</v>
      </c>
      <c r="C82" s="46" t="s">
        <v>29</v>
      </c>
      <c r="D82" s="46" t="s">
        <v>30</v>
      </c>
      <c r="E82" s="46" t="s">
        <v>28</v>
      </c>
      <c r="F82" s="46" t="s">
        <v>29</v>
      </c>
      <c r="G82" s="47" t="s">
        <v>30</v>
      </c>
    </row>
    <row r="83" spans="1:7" ht="42.75" x14ac:dyDescent="0.25">
      <c r="A83" s="42" t="s">
        <v>31</v>
      </c>
      <c r="B83" s="43"/>
      <c r="C83" s="44"/>
      <c r="D83" s="43"/>
      <c r="E83" s="43"/>
      <c r="F83" s="43"/>
      <c r="G83" s="45"/>
    </row>
    <row r="84" spans="1:7" ht="30" x14ac:dyDescent="0.25">
      <c r="A84" s="40" t="s">
        <v>32</v>
      </c>
      <c r="B84" s="38">
        <f>E7</f>
        <v>665.36569999999995</v>
      </c>
      <c r="C84" s="37">
        <v>5000</v>
      </c>
      <c r="D84" s="37">
        <f>B84*C84</f>
        <v>3326828.4999999995</v>
      </c>
      <c r="E84" s="38">
        <f>F7</f>
        <v>672.16459999999995</v>
      </c>
      <c r="F84" s="37">
        <f>C84</f>
        <v>5000</v>
      </c>
      <c r="G84" s="41">
        <f>E84*F84</f>
        <v>3360822.9999999995</v>
      </c>
    </row>
    <row r="85" spans="1:7" ht="30" x14ac:dyDescent="0.25">
      <c r="A85" s="40" t="s">
        <v>33</v>
      </c>
      <c r="B85" s="38">
        <f>E7</f>
        <v>665.36569999999995</v>
      </c>
      <c r="C85" s="37">
        <v>2000</v>
      </c>
      <c r="D85" s="37">
        <f>B85*C85</f>
        <v>1330731.3999999999</v>
      </c>
      <c r="E85" s="38">
        <f>F7</f>
        <v>672.16459999999995</v>
      </c>
      <c r="F85" s="37">
        <f>C85</f>
        <v>2000</v>
      </c>
      <c r="G85" s="41">
        <f>E85*F85</f>
        <v>1344329.2</v>
      </c>
    </row>
    <row r="86" spans="1:7" ht="42.75" x14ac:dyDescent="0.25">
      <c r="A86" s="39" t="s">
        <v>34</v>
      </c>
      <c r="B86" s="38">
        <f>E7</f>
        <v>665.36569999999995</v>
      </c>
      <c r="C86" s="37">
        <v>3000</v>
      </c>
      <c r="D86" s="37">
        <f>B86*C86</f>
        <v>1996097.0999999999</v>
      </c>
      <c r="E86" s="38">
        <f>F7</f>
        <v>672.16459999999995</v>
      </c>
      <c r="F86" s="37">
        <f>C86</f>
        <v>3000</v>
      </c>
      <c r="G86" s="41">
        <f>E86*F86</f>
        <v>2016493.7999999998</v>
      </c>
    </row>
    <row r="87" spans="1:7" ht="43.5" thickBot="1" x14ac:dyDescent="0.3">
      <c r="A87" s="48" t="s">
        <v>35</v>
      </c>
      <c r="B87" s="49">
        <f>E7</f>
        <v>665.36569999999995</v>
      </c>
      <c r="C87" s="50">
        <v>1500</v>
      </c>
      <c r="D87" s="50">
        <f>B87*C87</f>
        <v>998048.54999999993</v>
      </c>
      <c r="E87" s="49">
        <f>F7</f>
        <v>672.16459999999995</v>
      </c>
      <c r="F87" s="50">
        <f>C87</f>
        <v>1500</v>
      </c>
      <c r="G87" s="51">
        <f>E87*F87</f>
        <v>1008246.8999999999</v>
      </c>
    </row>
    <row r="88" spans="1:7" ht="29.25" thickBot="1" x14ac:dyDescent="0.3">
      <c r="A88" s="52" t="s">
        <v>36</v>
      </c>
      <c r="B88" s="53">
        <f>E7</f>
        <v>665.36569999999995</v>
      </c>
      <c r="C88" s="54">
        <v>11500</v>
      </c>
      <c r="D88" s="54">
        <f>SUM(D84:D87)</f>
        <v>7651705.5499999989</v>
      </c>
      <c r="E88" s="53">
        <f>F7</f>
        <v>672.16459999999995</v>
      </c>
      <c r="F88" s="54">
        <f>C88</f>
        <v>11500</v>
      </c>
      <c r="G88" s="55">
        <f>SUM(G84:G87)</f>
        <v>7729892.8999999985</v>
      </c>
    </row>
    <row r="92" spans="1:7" ht="15.75" thickBot="1" x14ac:dyDescent="0.3">
      <c r="A92" s="19" t="s">
        <v>42</v>
      </c>
      <c r="B92" s="19"/>
      <c r="C92" s="19"/>
      <c r="D92" s="19"/>
      <c r="E92" s="19"/>
      <c r="F92" s="19"/>
      <c r="G92" s="19"/>
    </row>
    <row r="93" spans="1:7" x14ac:dyDescent="0.25">
      <c r="A93" s="180" t="s">
        <v>24</v>
      </c>
      <c r="B93" s="183" t="s">
        <v>25</v>
      </c>
      <c r="C93" s="183"/>
      <c r="D93" s="183"/>
      <c r="E93" s="183" t="s">
        <v>26</v>
      </c>
      <c r="F93" s="183"/>
      <c r="G93" s="184"/>
    </row>
    <row r="94" spans="1:7" x14ac:dyDescent="0.25">
      <c r="A94" s="181"/>
      <c r="B94" s="185" t="s">
        <v>27</v>
      </c>
      <c r="C94" s="185"/>
      <c r="D94" s="185"/>
      <c r="E94" s="185"/>
      <c r="F94" s="185"/>
      <c r="G94" s="186"/>
    </row>
    <row r="95" spans="1:7" ht="57.75" thickBot="1" x14ac:dyDescent="0.3">
      <c r="A95" s="182"/>
      <c r="B95" s="46" t="s">
        <v>28</v>
      </c>
      <c r="C95" s="46" t="s">
        <v>29</v>
      </c>
      <c r="D95" s="46" t="s">
        <v>30</v>
      </c>
      <c r="E95" s="46" t="s">
        <v>28</v>
      </c>
      <c r="F95" s="46" t="s">
        <v>29</v>
      </c>
      <c r="G95" s="47" t="s">
        <v>30</v>
      </c>
    </row>
    <row r="96" spans="1:7" ht="42.75" x14ac:dyDescent="0.25">
      <c r="A96" s="42" t="s">
        <v>31</v>
      </c>
      <c r="B96" s="43"/>
      <c r="C96" s="44"/>
      <c r="D96" s="43"/>
      <c r="E96" s="43"/>
      <c r="F96" s="43"/>
      <c r="G96" s="45"/>
    </row>
    <row r="97" spans="1:7" ht="30" x14ac:dyDescent="0.25">
      <c r="A97" s="40" t="s">
        <v>32</v>
      </c>
      <c r="B97" s="38">
        <f>E8</f>
        <v>201.82499999999999</v>
      </c>
      <c r="C97" s="37">
        <v>5000</v>
      </c>
      <c r="D97" s="37">
        <f>B97*C97</f>
        <v>1009125</v>
      </c>
      <c r="E97" s="38">
        <f>F8</f>
        <v>289.1395</v>
      </c>
      <c r="F97" s="37">
        <f>C97</f>
        <v>5000</v>
      </c>
      <c r="G97" s="41">
        <f>E97*F97</f>
        <v>1445697.5</v>
      </c>
    </row>
    <row r="98" spans="1:7" ht="30" x14ac:dyDescent="0.25">
      <c r="A98" s="40" t="s">
        <v>33</v>
      </c>
      <c r="B98" s="38">
        <f>E8</f>
        <v>201.82499999999999</v>
      </c>
      <c r="C98" s="37">
        <v>2000</v>
      </c>
      <c r="D98" s="37">
        <f>B98*C98</f>
        <v>403650</v>
      </c>
      <c r="E98" s="38">
        <f>F8</f>
        <v>289.1395</v>
      </c>
      <c r="F98" s="37">
        <f>C98</f>
        <v>2000</v>
      </c>
      <c r="G98" s="41">
        <f>E98*F98</f>
        <v>578279</v>
      </c>
    </row>
    <row r="99" spans="1:7" ht="42.75" x14ac:dyDescent="0.25">
      <c r="A99" s="39" t="s">
        <v>34</v>
      </c>
      <c r="B99" s="38">
        <f>E8</f>
        <v>201.82499999999999</v>
      </c>
      <c r="C99" s="37">
        <v>3000</v>
      </c>
      <c r="D99" s="37">
        <f>B99*C99</f>
        <v>605475</v>
      </c>
      <c r="E99" s="38">
        <f>F8</f>
        <v>289.1395</v>
      </c>
      <c r="F99" s="37">
        <f>C99</f>
        <v>3000</v>
      </c>
      <c r="G99" s="41">
        <f>E99*F99</f>
        <v>867418.5</v>
      </c>
    </row>
    <row r="100" spans="1:7" ht="43.5" thickBot="1" x14ac:dyDescent="0.3">
      <c r="A100" s="48" t="s">
        <v>35</v>
      </c>
      <c r="B100" s="49">
        <f>E8</f>
        <v>201.82499999999999</v>
      </c>
      <c r="C100" s="50">
        <v>1500</v>
      </c>
      <c r="D100" s="50">
        <f>B100*C100</f>
        <v>302737.5</v>
      </c>
      <c r="E100" s="49">
        <f>F8</f>
        <v>289.1395</v>
      </c>
      <c r="F100" s="50">
        <f>C100</f>
        <v>1500</v>
      </c>
      <c r="G100" s="51">
        <f>E100*F100</f>
        <v>433709.25</v>
      </c>
    </row>
    <row r="101" spans="1:7" ht="29.25" thickBot="1" x14ac:dyDescent="0.3">
      <c r="A101" s="52" t="s">
        <v>36</v>
      </c>
      <c r="B101" s="53">
        <f>E8</f>
        <v>201.82499999999999</v>
      </c>
      <c r="C101" s="54">
        <v>11500</v>
      </c>
      <c r="D101" s="54">
        <f>SUM(D97:D100)</f>
        <v>2320987.5</v>
      </c>
      <c r="E101" s="53">
        <f>F8</f>
        <v>289.1395</v>
      </c>
      <c r="F101" s="54">
        <f>C101</f>
        <v>11500</v>
      </c>
      <c r="G101" s="55">
        <f>SUM(G97:G100)</f>
        <v>3325104.25</v>
      </c>
    </row>
    <row r="106" spans="1:7" s="19" customFormat="1" x14ac:dyDescent="0.25">
      <c r="A106" s="19" t="s">
        <v>43</v>
      </c>
    </row>
    <row r="107" spans="1:7" ht="15.75" thickBot="1" x14ac:dyDescent="0.3"/>
    <row r="108" spans="1:7" x14ac:dyDescent="0.25">
      <c r="A108" s="218" t="s">
        <v>0</v>
      </c>
      <c r="B108" s="220" t="s">
        <v>13</v>
      </c>
      <c r="C108" s="220" t="s">
        <v>84</v>
      </c>
      <c r="D108" s="220"/>
      <c r="E108" s="224"/>
      <c r="F108" s="122"/>
    </row>
    <row r="109" spans="1:7" ht="15.75" thickBot="1" x14ac:dyDescent="0.3">
      <c r="A109" s="219"/>
      <c r="B109" s="221"/>
      <c r="C109" s="127" t="s">
        <v>85</v>
      </c>
      <c r="D109" s="127" t="s">
        <v>47</v>
      </c>
      <c r="E109" s="128" t="s">
        <v>53</v>
      </c>
      <c r="F109" s="122"/>
    </row>
    <row r="110" spans="1:7" ht="30" x14ac:dyDescent="0.25">
      <c r="A110" s="125" t="s">
        <v>96</v>
      </c>
      <c r="B110" s="126" t="s">
        <v>12</v>
      </c>
      <c r="C110" s="136">
        <f>D37/1000</f>
        <v>862.25850000000003</v>
      </c>
      <c r="D110" s="136">
        <f>G37/1000</f>
        <v>2175.4354499999999</v>
      </c>
      <c r="E110" s="142">
        <f t="shared" ref="E110:E115" si="11">(C110+D110)</f>
        <v>3037.6939499999999</v>
      </c>
      <c r="F110" s="123"/>
    </row>
    <row r="111" spans="1:7" x14ac:dyDescent="0.25">
      <c r="A111" s="12" t="s">
        <v>5</v>
      </c>
      <c r="B111" s="13" t="s">
        <v>5</v>
      </c>
      <c r="C111" s="129">
        <f>D49/1000</f>
        <v>3024.5667000000003</v>
      </c>
      <c r="D111" s="129">
        <f>G49/1000</f>
        <v>2578.8772999999997</v>
      </c>
      <c r="E111" s="142">
        <f t="shared" si="11"/>
        <v>5603.4439999999995</v>
      </c>
      <c r="F111" s="123"/>
    </row>
    <row r="112" spans="1:7" x14ac:dyDescent="0.25">
      <c r="A112" s="12" t="s">
        <v>6</v>
      </c>
      <c r="B112" s="13" t="s">
        <v>6</v>
      </c>
      <c r="C112" s="129">
        <f>D62/1000</f>
        <v>1666.5799999999997</v>
      </c>
      <c r="D112" s="129">
        <f>G62/1000</f>
        <v>0</v>
      </c>
      <c r="E112" s="142">
        <f t="shared" si="11"/>
        <v>1666.5799999999997</v>
      </c>
      <c r="F112" s="123"/>
    </row>
    <row r="113" spans="1:6" x14ac:dyDescent="0.25">
      <c r="A113" s="12" t="s">
        <v>7</v>
      </c>
      <c r="B113" s="13" t="s">
        <v>7</v>
      </c>
      <c r="C113" s="129">
        <f>D75/1000</f>
        <v>1310.8781000000001</v>
      </c>
      <c r="D113" s="129">
        <f>G75/1000</f>
        <v>2879.3895499999999</v>
      </c>
      <c r="E113" s="142">
        <f t="shared" si="11"/>
        <v>4190.2676499999998</v>
      </c>
      <c r="F113" s="123"/>
    </row>
    <row r="114" spans="1:6" x14ac:dyDescent="0.25">
      <c r="A114" s="12" t="s">
        <v>8</v>
      </c>
      <c r="B114" s="13" t="s">
        <v>8</v>
      </c>
      <c r="C114" s="129">
        <f>D88/1000</f>
        <v>7651.7055499999988</v>
      </c>
      <c r="D114" s="129">
        <f>G88/1000</f>
        <v>7729.8928999999989</v>
      </c>
      <c r="E114" s="142">
        <f t="shared" si="11"/>
        <v>15381.598449999998</v>
      </c>
      <c r="F114" s="123"/>
    </row>
    <row r="115" spans="1:6" ht="30.75" thickBot="1" x14ac:dyDescent="0.3">
      <c r="A115" s="20" t="s">
        <v>9</v>
      </c>
      <c r="B115" s="137" t="s">
        <v>11</v>
      </c>
      <c r="C115" s="138">
        <f>D101/1000</f>
        <v>2320.9875000000002</v>
      </c>
      <c r="D115" s="138">
        <f>G101/1000</f>
        <v>3325.1042499999999</v>
      </c>
      <c r="E115" s="142">
        <f t="shared" si="11"/>
        <v>5646.0917499999996</v>
      </c>
      <c r="F115" s="123"/>
    </row>
    <row r="116" spans="1:6" ht="15.75" thickBot="1" x14ac:dyDescent="0.3">
      <c r="A116" s="139" t="s">
        <v>10</v>
      </c>
      <c r="B116" s="140"/>
      <c r="C116" s="141">
        <f>SUM(C110:C115)</f>
        <v>16836.976349999997</v>
      </c>
      <c r="D116" s="141">
        <f>SUM(D110:D115)</f>
        <v>18688.699449999996</v>
      </c>
      <c r="E116" s="141">
        <f>SUM(E110:E115)</f>
        <v>35525.675799999997</v>
      </c>
      <c r="F116" s="124"/>
    </row>
  </sheetData>
  <mergeCells count="104">
    <mergeCell ref="T50:U50"/>
    <mergeCell ref="T51:U53"/>
    <mergeCell ref="T54:U54"/>
    <mergeCell ref="T55:U55"/>
    <mergeCell ref="W45:W46"/>
    <mergeCell ref="X45:X46"/>
    <mergeCell ref="Y45:Y46"/>
    <mergeCell ref="Z45:Z46"/>
    <mergeCell ref="AA45:AA46"/>
    <mergeCell ref="V45:V46"/>
    <mergeCell ref="T48:U49"/>
    <mergeCell ref="T35:U36"/>
    <mergeCell ref="T37:U37"/>
    <mergeCell ref="T38:U38"/>
    <mergeCell ref="T39:U40"/>
    <mergeCell ref="T41:U41"/>
    <mergeCell ref="T42:U43"/>
    <mergeCell ref="T44:U44"/>
    <mergeCell ref="T45:U46"/>
    <mergeCell ref="T47:U47"/>
    <mergeCell ref="T34:U34"/>
    <mergeCell ref="A108:A109"/>
    <mergeCell ref="B108:B109"/>
    <mergeCell ref="N34:N35"/>
    <mergeCell ref="O34:Q34"/>
    <mergeCell ref="C108:E108"/>
    <mergeCell ref="T23:T24"/>
    <mergeCell ref="U23:U24"/>
    <mergeCell ref="V23:X23"/>
    <mergeCell ref="T25:T29"/>
    <mergeCell ref="U27:U28"/>
    <mergeCell ref="V27:V28"/>
    <mergeCell ref="W27:W28"/>
    <mergeCell ref="X27:X28"/>
    <mergeCell ref="M23:M24"/>
    <mergeCell ref="N23:N24"/>
    <mergeCell ref="O23:Q23"/>
    <mergeCell ref="M25:M29"/>
    <mergeCell ref="N27:N28"/>
    <mergeCell ref="O27:O28"/>
    <mergeCell ref="P27:P28"/>
    <mergeCell ref="Q27:Q28"/>
    <mergeCell ref="A80:A82"/>
    <mergeCell ref="B80:D80"/>
    <mergeCell ref="T13:T14"/>
    <mergeCell ref="U13:U14"/>
    <mergeCell ref="V13:X13"/>
    <mergeCell ref="T15:T19"/>
    <mergeCell ref="U17:U18"/>
    <mergeCell ref="V17:V18"/>
    <mergeCell ref="W17:W18"/>
    <mergeCell ref="X17:X18"/>
    <mergeCell ref="T2:T3"/>
    <mergeCell ref="U2:U3"/>
    <mergeCell ref="V2:X2"/>
    <mergeCell ref="T4:T8"/>
    <mergeCell ref="U6:U7"/>
    <mergeCell ref="V6:V7"/>
    <mergeCell ref="W6:W7"/>
    <mergeCell ref="X6:X7"/>
    <mergeCell ref="M13:M14"/>
    <mergeCell ref="N13:N14"/>
    <mergeCell ref="O13:Q13"/>
    <mergeCell ref="M15:M19"/>
    <mergeCell ref="N17:N18"/>
    <mergeCell ref="O17:O18"/>
    <mergeCell ref="P17:P18"/>
    <mergeCell ref="Q17:Q18"/>
    <mergeCell ref="M2:M3"/>
    <mergeCell ref="N2:N3"/>
    <mergeCell ref="O2:Q2"/>
    <mergeCell ref="M4:M8"/>
    <mergeCell ref="N6:N7"/>
    <mergeCell ref="O6:O7"/>
    <mergeCell ref="P6:P7"/>
    <mergeCell ref="Q6:Q7"/>
    <mergeCell ref="E80:G81"/>
    <mergeCell ref="B81:D81"/>
    <mergeCell ref="A93:A95"/>
    <mergeCell ref="B93:D93"/>
    <mergeCell ref="E93:G94"/>
    <mergeCell ref="B94:D94"/>
    <mergeCell ref="A54:A56"/>
    <mergeCell ref="B54:D54"/>
    <mergeCell ref="E54:G55"/>
    <mergeCell ref="B55:D55"/>
    <mergeCell ref="A67:A69"/>
    <mergeCell ref="B67:D67"/>
    <mergeCell ref="E67:G68"/>
    <mergeCell ref="B68:D68"/>
    <mergeCell ref="H13:I14"/>
    <mergeCell ref="B14:C14"/>
    <mergeCell ref="D14:E14"/>
    <mergeCell ref="F14:G14"/>
    <mergeCell ref="A29:A31"/>
    <mergeCell ref="B29:D29"/>
    <mergeCell ref="E29:G30"/>
    <mergeCell ref="B30:D30"/>
    <mergeCell ref="A41:A43"/>
    <mergeCell ref="B41:D41"/>
    <mergeCell ref="E41:G42"/>
    <mergeCell ref="B42:D42"/>
    <mergeCell ref="B13:G13"/>
    <mergeCell ref="A13:A1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5"/>
  <sheetViews>
    <sheetView topLeftCell="A19" workbookViewId="0">
      <selection activeCell="C41" sqref="C41"/>
    </sheetView>
  </sheetViews>
  <sheetFormatPr defaultRowHeight="15" x14ac:dyDescent="0.25"/>
  <cols>
    <col min="1" max="1" width="11.7109375" customWidth="1"/>
    <col min="2" max="2" width="11.85546875" customWidth="1"/>
    <col min="3" max="3" width="10.85546875" customWidth="1"/>
    <col min="4" max="4" width="11.85546875" customWidth="1"/>
    <col min="5" max="5" width="11.42578125" customWidth="1"/>
    <col min="6" max="7" width="10.42578125" customWidth="1"/>
  </cols>
  <sheetData>
    <row r="1" spans="1:7" x14ac:dyDescent="0.25">
      <c r="A1" s="73" t="s">
        <v>54</v>
      </c>
      <c r="B1" s="74"/>
      <c r="C1" s="75"/>
      <c r="D1" s="75"/>
      <c r="E1" s="75"/>
      <c r="F1" s="75"/>
      <c r="G1" s="75"/>
    </row>
    <row r="2" spans="1:7" ht="15.75" thickBot="1" x14ac:dyDescent="0.3">
      <c r="A2" s="75"/>
      <c r="B2" s="75"/>
      <c r="C2" s="75"/>
      <c r="D2" s="75"/>
      <c r="E2" s="75"/>
      <c r="F2" s="75"/>
      <c r="G2" s="75"/>
    </row>
    <row r="3" spans="1:7" ht="15.75" thickBot="1" x14ac:dyDescent="0.3">
      <c r="A3" s="248" t="s">
        <v>60</v>
      </c>
      <c r="B3" s="249"/>
      <c r="C3" s="249"/>
      <c r="D3" s="249"/>
      <c r="E3" s="249"/>
      <c r="F3" s="249"/>
      <c r="G3" s="250"/>
    </row>
    <row r="4" spans="1:7" x14ac:dyDescent="0.25">
      <c r="A4" s="251" t="s">
        <v>55</v>
      </c>
      <c r="B4" s="253" t="s">
        <v>62</v>
      </c>
      <c r="C4" s="253"/>
      <c r="D4" s="254" t="s">
        <v>56</v>
      </c>
      <c r="E4" s="253" t="s">
        <v>57</v>
      </c>
      <c r="F4" s="253"/>
      <c r="G4" s="256"/>
    </row>
    <row r="5" spans="1:7" ht="39" thickBot="1" x14ac:dyDescent="0.3">
      <c r="A5" s="252"/>
      <c r="B5" s="91" t="s">
        <v>63</v>
      </c>
      <c r="C5" s="91" t="s">
        <v>64</v>
      </c>
      <c r="D5" s="255"/>
      <c r="E5" s="91" t="s">
        <v>57</v>
      </c>
      <c r="F5" s="91" t="s">
        <v>58</v>
      </c>
      <c r="G5" s="92" t="s">
        <v>59</v>
      </c>
    </row>
    <row r="6" spans="1:7" x14ac:dyDescent="0.25">
      <c r="A6" s="85" t="s">
        <v>104</v>
      </c>
      <c r="B6" s="86">
        <v>513</v>
      </c>
      <c r="C6" s="86"/>
      <c r="D6" s="77">
        <f>(8000*100)/1000</f>
        <v>800</v>
      </c>
      <c r="E6" s="78">
        <f t="shared" ref="E6" si="0">(F6+G6)</f>
        <v>4104</v>
      </c>
      <c r="F6" s="78">
        <f t="shared" ref="F6" si="1">(B6*D6)/100</f>
        <v>4104</v>
      </c>
      <c r="G6" s="79">
        <f t="shared" ref="G6" si="2">(C6*D6)/100</f>
        <v>0</v>
      </c>
    </row>
    <row r="7" spans="1:7" x14ac:dyDescent="0.25">
      <c r="A7" s="85" t="s">
        <v>105</v>
      </c>
      <c r="B7" s="86">
        <v>250</v>
      </c>
      <c r="C7" s="86"/>
      <c r="D7" s="77">
        <f>(8000*100)/1000</f>
        <v>800</v>
      </c>
      <c r="E7" s="78">
        <f t="shared" ref="E7:E14" si="3">(F7+G7)</f>
        <v>2000</v>
      </c>
      <c r="F7" s="78">
        <f t="shared" ref="F7:F14" si="4">(B7*D7)/100</f>
        <v>2000</v>
      </c>
      <c r="G7" s="79">
        <f t="shared" ref="G7:G14" si="5">(C7*D7)/100</f>
        <v>0</v>
      </c>
    </row>
    <row r="8" spans="1:7" x14ac:dyDescent="0.25">
      <c r="A8" s="87" t="s">
        <v>110</v>
      </c>
      <c r="B8" s="88"/>
      <c r="C8" s="88">
        <v>796</v>
      </c>
      <c r="D8" s="77">
        <f>(6000*100)/1000</f>
        <v>600</v>
      </c>
      <c r="E8" s="78">
        <f t="shared" ref="E8" si="6">(F8+G8)</f>
        <v>4776</v>
      </c>
      <c r="F8" s="78">
        <f t="shared" ref="F8" si="7">(B8*D8)/100</f>
        <v>0</v>
      </c>
      <c r="G8" s="79">
        <f t="shared" ref="G8" si="8">(C8*D8)/100</f>
        <v>4776</v>
      </c>
    </row>
    <row r="9" spans="1:7" x14ac:dyDescent="0.25">
      <c r="A9" s="87" t="s">
        <v>106</v>
      </c>
      <c r="B9" s="88">
        <v>141</v>
      </c>
      <c r="C9" s="88"/>
      <c r="D9" s="77">
        <f>(6000*100)/1000</f>
        <v>600</v>
      </c>
      <c r="E9" s="78">
        <f t="shared" si="3"/>
        <v>846</v>
      </c>
      <c r="F9" s="78">
        <f t="shared" si="4"/>
        <v>846</v>
      </c>
      <c r="G9" s="79">
        <f t="shared" si="5"/>
        <v>0</v>
      </c>
    </row>
    <row r="10" spans="1:7" x14ac:dyDescent="0.25">
      <c r="A10" s="87" t="s">
        <v>107</v>
      </c>
      <c r="B10" s="88">
        <v>1184</v>
      </c>
      <c r="C10" s="88"/>
      <c r="D10" s="77">
        <f>(6000*100)/1000</f>
        <v>600</v>
      </c>
      <c r="E10" s="78">
        <f t="shared" ref="E10" si="9">(F10+G10)</f>
        <v>7104</v>
      </c>
      <c r="F10" s="78">
        <f t="shared" ref="F10" si="10">(B10*D10)/100</f>
        <v>7104</v>
      </c>
      <c r="G10" s="79">
        <f t="shared" ref="G10" si="11">(C10*D10)/100</f>
        <v>0</v>
      </c>
    </row>
    <row r="11" spans="1:7" x14ac:dyDescent="0.25">
      <c r="A11" s="87" t="s">
        <v>108</v>
      </c>
      <c r="B11" s="88">
        <v>216</v>
      </c>
      <c r="C11" s="88"/>
      <c r="D11" s="77">
        <f>(6000*100)/1000</f>
        <v>600</v>
      </c>
      <c r="E11" s="78">
        <f t="shared" si="3"/>
        <v>1296</v>
      </c>
      <c r="F11" s="78">
        <f t="shared" si="4"/>
        <v>1296</v>
      </c>
      <c r="G11" s="79">
        <f t="shared" si="5"/>
        <v>0</v>
      </c>
    </row>
    <row r="12" spans="1:7" x14ac:dyDescent="0.25">
      <c r="A12" s="87" t="s">
        <v>109</v>
      </c>
      <c r="B12" s="88">
        <v>402</v>
      </c>
      <c r="C12" s="88"/>
      <c r="D12" s="77">
        <f>(2500*100)/1000</f>
        <v>250</v>
      </c>
      <c r="E12" s="78">
        <f t="shared" si="3"/>
        <v>1005</v>
      </c>
      <c r="F12" s="78">
        <f t="shared" si="4"/>
        <v>1005</v>
      </c>
      <c r="G12" s="79">
        <f t="shared" si="5"/>
        <v>0</v>
      </c>
    </row>
    <row r="13" spans="1:7" x14ac:dyDescent="0.25">
      <c r="A13" s="87" t="s">
        <v>111</v>
      </c>
      <c r="B13" s="88"/>
      <c r="C13" s="88">
        <v>355</v>
      </c>
      <c r="D13" s="77">
        <f>(2500*100)/1000</f>
        <v>250</v>
      </c>
      <c r="E13" s="78">
        <f t="shared" ref="E13" si="12">(F13+G13)</f>
        <v>887.5</v>
      </c>
      <c r="F13" s="78">
        <f t="shared" ref="F13" si="13">(B13*D13)/100</f>
        <v>0</v>
      </c>
      <c r="G13" s="79">
        <f t="shared" ref="G13" si="14">(C13*D13)/100</f>
        <v>887.5</v>
      </c>
    </row>
    <row r="14" spans="1:7" ht="15.75" thickBot="1" x14ac:dyDescent="0.3">
      <c r="A14" s="87" t="s">
        <v>112</v>
      </c>
      <c r="B14" s="88"/>
      <c r="C14" s="88">
        <v>234</v>
      </c>
      <c r="D14" s="77">
        <f>(2500*100)/1000</f>
        <v>250</v>
      </c>
      <c r="E14" s="78">
        <f t="shared" si="3"/>
        <v>585</v>
      </c>
      <c r="F14" s="78">
        <f t="shared" si="4"/>
        <v>0</v>
      </c>
      <c r="G14" s="79">
        <f t="shared" si="5"/>
        <v>585</v>
      </c>
    </row>
    <row r="15" spans="1:7" ht="15.75" thickBot="1" x14ac:dyDescent="0.3">
      <c r="A15" s="83" t="s">
        <v>53</v>
      </c>
      <c r="B15" s="84">
        <f>SUM(B6:B14)</f>
        <v>2706</v>
      </c>
      <c r="C15" s="84">
        <f>SUM(C6:C14)</f>
        <v>1385</v>
      </c>
      <c r="D15" s="84"/>
      <c r="E15" s="84">
        <f>SUM(E6:E14)</f>
        <v>22603.5</v>
      </c>
      <c r="F15" s="84">
        <f>SUM(F6:F14)</f>
        <v>16355</v>
      </c>
      <c r="G15" s="84">
        <f>SUM(G6:G14)</f>
        <v>6248.5</v>
      </c>
    </row>
    <row r="19" spans="1:7" s="19" customFormat="1" x14ac:dyDescent="0.25">
      <c r="A19" s="23" t="s">
        <v>61</v>
      </c>
      <c r="B19" s="59"/>
    </row>
    <row r="20" spans="1:7" ht="15.75" thickBot="1" x14ac:dyDescent="0.3"/>
    <row r="21" spans="1:7" ht="15.75" thickBot="1" x14ac:dyDescent="0.3">
      <c r="A21" s="248" t="s">
        <v>60</v>
      </c>
      <c r="B21" s="249"/>
      <c r="C21" s="249"/>
      <c r="D21" s="249"/>
      <c r="E21" s="249"/>
      <c r="F21" s="249"/>
      <c r="G21" s="250"/>
    </row>
    <row r="22" spans="1:7" x14ac:dyDescent="0.25">
      <c r="A22" s="251" t="s">
        <v>65</v>
      </c>
      <c r="B22" s="253" t="s">
        <v>66</v>
      </c>
      <c r="C22" s="253"/>
      <c r="D22" s="254" t="s">
        <v>68</v>
      </c>
      <c r="E22" s="253" t="s">
        <v>57</v>
      </c>
      <c r="F22" s="253"/>
      <c r="G22" s="256"/>
    </row>
    <row r="23" spans="1:7" ht="39" thickBot="1" x14ac:dyDescent="0.3">
      <c r="A23" s="252"/>
      <c r="B23" s="91" t="s">
        <v>63</v>
      </c>
      <c r="C23" s="91" t="s">
        <v>64</v>
      </c>
      <c r="D23" s="255"/>
      <c r="E23" s="91" t="s">
        <v>57</v>
      </c>
      <c r="F23" s="91" t="s">
        <v>58</v>
      </c>
      <c r="G23" s="92" t="s">
        <v>59</v>
      </c>
    </row>
    <row r="24" spans="1:7" x14ac:dyDescent="0.25">
      <c r="A24" s="85"/>
      <c r="B24" s="86"/>
      <c r="C24" s="86"/>
      <c r="D24" s="93"/>
      <c r="E24" s="78">
        <f t="shared" ref="E24:E29" si="15">(F24+G24)</f>
        <v>0</v>
      </c>
      <c r="F24" s="78">
        <f t="shared" ref="F24:F29" si="16">(B24*D24)/100</f>
        <v>0</v>
      </c>
      <c r="G24" s="79">
        <f t="shared" ref="G24:G29" si="17">(C24*D24)/100</f>
        <v>0</v>
      </c>
    </row>
    <row r="25" spans="1:7" x14ac:dyDescent="0.25">
      <c r="A25" s="87"/>
      <c r="B25" s="88"/>
      <c r="C25" s="88"/>
      <c r="D25" s="94"/>
      <c r="E25" s="78">
        <f t="shared" si="15"/>
        <v>0</v>
      </c>
      <c r="F25" s="78">
        <f t="shared" si="16"/>
        <v>0</v>
      </c>
      <c r="G25" s="79">
        <f t="shared" si="17"/>
        <v>0</v>
      </c>
    </row>
    <row r="26" spans="1:7" x14ac:dyDescent="0.25">
      <c r="A26" s="87"/>
      <c r="B26" s="88"/>
      <c r="C26" s="88"/>
      <c r="D26" s="93"/>
      <c r="E26" s="78">
        <f t="shared" si="15"/>
        <v>0</v>
      </c>
      <c r="F26" s="78">
        <f t="shared" si="16"/>
        <v>0</v>
      </c>
      <c r="G26" s="79">
        <f t="shared" si="17"/>
        <v>0</v>
      </c>
    </row>
    <row r="27" spans="1:7" x14ac:dyDescent="0.25">
      <c r="A27" s="87"/>
      <c r="B27" s="88"/>
      <c r="C27" s="88"/>
      <c r="D27" s="94"/>
      <c r="E27" s="78">
        <f t="shared" si="15"/>
        <v>0</v>
      </c>
      <c r="F27" s="78">
        <f t="shared" si="16"/>
        <v>0</v>
      </c>
      <c r="G27" s="79">
        <f t="shared" si="17"/>
        <v>0</v>
      </c>
    </row>
    <row r="28" spans="1:7" x14ac:dyDescent="0.25">
      <c r="A28" s="87"/>
      <c r="B28" s="88"/>
      <c r="C28" s="88"/>
      <c r="D28" s="93"/>
      <c r="E28" s="78">
        <f t="shared" si="15"/>
        <v>0</v>
      </c>
      <c r="F28" s="78">
        <f t="shared" si="16"/>
        <v>0</v>
      </c>
      <c r="G28" s="79">
        <f t="shared" si="17"/>
        <v>0</v>
      </c>
    </row>
    <row r="29" spans="1:7" ht="15.75" thickBot="1" x14ac:dyDescent="0.3">
      <c r="A29" s="89"/>
      <c r="B29" s="90"/>
      <c r="C29" s="90"/>
      <c r="D29" s="95"/>
      <c r="E29" s="78">
        <f t="shared" si="15"/>
        <v>0</v>
      </c>
      <c r="F29" s="78">
        <f t="shared" si="16"/>
        <v>0</v>
      </c>
      <c r="G29" s="79">
        <f t="shared" si="17"/>
        <v>0</v>
      </c>
    </row>
    <row r="30" spans="1:7" ht="15.75" thickBot="1" x14ac:dyDescent="0.3">
      <c r="A30" s="83" t="s">
        <v>53</v>
      </c>
      <c r="B30" s="84">
        <f>SUM(B24:B29)</f>
        <v>0</v>
      </c>
      <c r="C30" s="84">
        <f>SUM(C24:C29)</f>
        <v>0</v>
      </c>
      <c r="D30" s="84"/>
      <c r="E30" s="84">
        <f>SUM(E24:E29)</f>
        <v>0</v>
      </c>
      <c r="F30" s="84">
        <f>SUM(F24:F29)</f>
        <v>0</v>
      </c>
      <c r="G30" s="84">
        <f>SUM(G24:G29)</f>
        <v>0</v>
      </c>
    </row>
    <row r="34" spans="1:9" s="19" customFormat="1" x14ac:dyDescent="0.25">
      <c r="A34" s="24" t="s">
        <v>67</v>
      </c>
      <c r="B34" s="22"/>
    </row>
    <row r="35" spans="1:9" ht="15.75" thickBot="1" x14ac:dyDescent="0.3"/>
    <row r="36" spans="1:9" ht="15.75" thickBot="1" x14ac:dyDescent="0.3">
      <c r="A36" s="248" t="s">
        <v>60</v>
      </c>
      <c r="B36" s="249"/>
      <c r="C36" s="249"/>
      <c r="D36" s="249"/>
      <c r="E36" s="249"/>
      <c r="F36" s="249"/>
      <c r="G36" s="250"/>
    </row>
    <row r="37" spans="1:9" x14ac:dyDescent="0.25">
      <c r="A37" s="251" t="s">
        <v>65</v>
      </c>
      <c r="B37" s="253" t="s">
        <v>66</v>
      </c>
      <c r="C37" s="253"/>
      <c r="D37" s="254" t="s">
        <v>68</v>
      </c>
      <c r="E37" s="253" t="s">
        <v>57</v>
      </c>
      <c r="F37" s="253"/>
      <c r="G37" s="256"/>
    </row>
    <row r="38" spans="1:9" ht="38.25" x14ac:dyDescent="0.25">
      <c r="A38" s="257"/>
      <c r="B38" s="106" t="s">
        <v>63</v>
      </c>
      <c r="C38" s="106" t="s">
        <v>64</v>
      </c>
      <c r="D38" s="258"/>
      <c r="E38" s="106" t="s">
        <v>57</v>
      </c>
      <c r="F38" s="106" t="s">
        <v>58</v>
      </c>
      <c r="G38" s="107" t="s">
        <v>59</v>
      </c>
    </row>
    <row r="39" spans="1:9" x14ac:dyDescent="0.25">
      <c r="A39" s="87" t="s">
        <v>114</v>
      </c>
      <c r="B39" s="88"/>
      <c r="C39" s="88">
        <v>621</v>
      </c>
      <c r="D39" s="80">
        <f>(500*100)/1000</f>
        <v>50</v>
      </c>
      <c r="E39" s="81">
        <f t="shared" ref="E39:E44" si="18">(F39+G39)</f>
        <v>310.5</v>
      </c>
      <c r="F39" s="81">
        <f>(B39*D39)/100</f>
        <v>0</v>
      </c>
      <c r="G39" s="82">
        <f>(C39*D39)/100</f>
        <v>310.5</v>
      </c>
    </row>
    <row r="40" spans="1:9" x14ac:dyDescent="0.25">
      <c r="A40" s="87" t="s">
        <v>113</v>
      </c>
      <c r="B40" s="88">
        <v>808</v>
      </c>
      <c r="C40" s="88"/>
      <c r="D40" s="80">
        <f>(500*100)/1000</f>
        <v>50</v>
      </c>
      <c r="E40" s="81">
        <f t="shared" si="18"/>
        <v>404</v>
      </c>
      <c r="F40" s="81">
        <f>(B40*D40)/100</f>
        <v>404</v>
      </c>
      <c r="G40" s="82">
        <f>(C40*D40)/100</f>
        <v>0</v>
      </c>
    </row>
    <row r="41" spans="1:9" x14ac:dyDescent="0.25">
      <c r="A41" s="87" t="s">
        <v>128</v>
      </c>
      <c r="B41" s="88">
        <v>241</v>
      </c>
      <c r="C41" s="88"/>
      <c r="D41" s="80">
        <f>(500*100)/1000</f>
        <v>50</v>
      </c>
      <c r="E41" s="81">
        <f t="shared" ref="E41" si="19">(F41+G41)</f>
        <v>120.5</v>
      </c>
      <c r="F41" s="81">
        <f>(B41*D41)/100</f>
        <v>120.5</v>
      </c>
      <c r="G41" s="82">
        <f>(C41*D41)/100</f>
        <v>0</v>
      </c>
    </row>
    <row r="42" spans="1:9" x14ac:dyDescent="0.25">
      <c r="A42" s="87" t="s">
        <v>134</v>
      </c>
      <c r="B42" s="88"/>
      <c r="C42" s="88">
        <v>3640</v>
      </c>
      <c r="D42" s="80">
        <f>(3000*10000)/1000</f>
        <v>30000</v>
      </c>
      <c r="E42" s="81">
        <f t="shared" si="18"/>
        <v>10920</v>
      </c>
      <c r="F42" s="81">
        <f>(B42*D42)/10000</f>
        <v>0</v>
      </c>
      <c r="G42" s="82">
        <f>(C42*D42)/10000</f>
        <v>10920</v>
      </c>
      <c r="I42" t="s">
        <v>69</v>
      </c>
    </row>
    <row r="43" spans="1:9" x14ac:dyDescent="0.25">
      <c r="A43" s="87" t="s">
        <v>135</v>
      </c>
      <c r="B43" s="88"/>
      <c r="C43" s="88">
        <v>505</v>
      </c>
      <c r="D43" s="80">
        <f>(3000*10000)/1000</f>
        <v>30000</v>
      </c>
      <c r="E43" s="81">
        <f t="shared" ref="E43" si="20">(F43+G43)</f>
        <v>1515</v>
      </c>
      <c r="F43" s="81">
        <f>(B43*D43)/10000</f>
        <v>0</v>
      </c>
      <c r="G43" s="82">
        <f>(C43*D43)/10000</f>
        <v>1515</v>
      </c>
    </row>
    <row r="44" spans="1:9" ht="15.75" thickBot="1" x14ac:dyDescent="0.3">
      <c r="A44" s="87" t="s">
        <v>136</v>
      </c>
      <c r="B44" s="102"/>
      <c r="C44" s="102">
        <v>522</v>
      </c>
      <c r="D44" s="103">
        <f>(3000*10000)/1000</f>
        <v>30000</v>
      </c>
      <c r="E44" s="104">
        <f t="shared" si="18"/>
        <v>1566</v>
      </c>
      <c r="F44" s="104">
        <f>(B44*D44)/10000</f>
        <v>0</v>
      </c>
      <c r="G44" s="105">
        <f>(C44*D44)/10000</f>
        <v>1566</v>
      </c>
    </row>
    <row r="45" spans="1:9" ht="15.75" thickBot="1" x14ac:dyDescent="0.3">
      <c r="A45" s="76" t="s">
        <v>53</v>
      </c>
      <c r="B45" s="108">
        <f>SUM(B39:B44)</f>
        <v>1049</v>
      </c>
      <c r="C45" s="108">
        <f>SUM(C39:C44)</f>
        <v>5288</v>
      </c>
      <c r="D45" s="108"/>
      <c r="E45" s="108">
        <f>SUM(E39:E44)</f>
        <v>14836</v>
      </c>
      <c r="F45" s="108">
        <f>SUM(F39:F44)</f>
        <v>524.5</v>
      </c>
      <c r="G45" s="108">
        <f>SUM(G39:G44)</f>
        <v>14311.5</v>
      </c>
    </row>
  </sheetData>
  <mergeCells count="15">
    <mergeCell ref="A37:A38"/>
    <mergeCell ref="B37:C37"/>
    <mergeCell ref="D37:D38"/>
    <mergeCell ref="E37:G37"/>
    <mergeCell ref="A21:G21"/>
    <mergeCell ref="A22:A23"/>
    <mergeCell ref="B22:C22"/>
    <mergeCell ref="D22:D23"/>
    <mergeCell ref="E22:G22"/>
    <mergeCell ref="A36:G36"/>
    <mergeCell ref="A3:G3"/>
    <mergeCell ref="A4:A5"/>
    <mergeCell ref="B4:C4"/>
    <mergeCell ref="D4:D5"/>
    <mergeCell ref="E4:G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9"/>
  <sheetViews>
    <sheetView topLeftCell="A31" workbookViewId="0">
      <selection activeCell="B56" sqref="B56"/>
    </sheetView>
  </sheetViews>
  <sheetFormatPr defaultRowHeight="15" x14ac:dyDescent="0.25"/>
  <sheetData>
    <row r="1" spans="1:7" x14ac:dyDescent="0.25">
      <c r="A1" s="73" t="s">
        <v>54</v>
      </c>
      <c r="B1" s="74"/>
      <c r="C1" s="75"/>
      <c r="D1" s="75"/>
      <c r="E1" s="75"/>
      <c r="F1" s="75"/>
      <c r="G1" s="75"/>
    </row>
    <row r="2" spans="1:7" ht="15.75" thickBot="1" x14ac:dyDescent="0.3">
      <c r="A2" s="75"/>
      <c r="B2" s="75"/>
      <c r="C2" s="75"/>
      <c r="D2" s="75"/>
      <c r="E2" s="75"/>
      <c r="F2" s="75"/>
      <c r="G2" s="75"/>
    </row>
    <row r="3" spans="1:7" ht="15.75" thickBot="1" x14ac:dyDescent="0.3">
      <c r="A3" s="248" t="s">
        <v>70</v>
      </c>
      <c r="B3" s="249"/>
      <c r="C3" s="249"/>
      <c r="D3" s="249"/>
      <c r="E3" s="249"/>
      <c r="F3" s="249"/>
      <c r="G3" s="250"/>
    </row>
    <row r="4" spans="1:7" x14ac:dyDescent="0.25">
      <c r="A4" s="251" t="s">
        <v>55</v>
      </c>
      <c r="B4" s="253" t="s">
        <v>62</v>
      </c>
      <c r="C4" s="253"/>
      <c r="D4" s="254" t="s">
        <v>56</v>
      </c>
      <c r="E4" s="253" t="s">
        <v>57</v>
      </c>
      <c r="F4" s="253"/>
      <c r="G4" s="256"/>
    </row>
    <row r="5" spans="1:7" ht="39" thickBot="1" x14ac:dyDescent="0.3">
      <c r="A5" s="252"/>
      <c r="B5" s="91" t="s">
        <v>63</v>
      </c>
      <c r="C5" s="91" t="s">
        <v>64</v>
      </c>
      <c r="D5" s="255"/>
      <c r="E5" s="91" t="s">
        <v>57</v>
      </c>
      <c r="F5" s="91" t="s">
        <v>58</v>
      </c>
      <c r="G5" s="92" t="s">
        <v>59</v>
      </c>
    </row>
    <row r="6" spans="1:7" x14ac:dyDescent="0.25">
      <c r="A6" s="85" t="s">
        <v>115</v>
      </c>
      <c r="B6" s="86">
        <v>226</v>
      </c>
      <c r="C6" s="86"/>
      <c r="D6" s="77">
        <f t="shared" ref="D6:D9" si="0">(8000*100)/1000</f>
        <v>800</v>
      </c>
      <c r="E6" s="78">
        <f t="shared" ref="E6:E17" si="1">(F6+G6)</f>
        <v>1808</v>
      </c>
      <c r="F6" s="78">
        <f t="shared" ref="F6:F17" si="2">(B6*D6)/100</f>
        <v>1808</v>
      </c>
      <c r="G6" s="79">
        <f t="shared" ref="G6:G17" si="3">(C6*D6)/100</f>
        <v>0</v>
      </c>
    </row>
    <row r="7" spans="1:7" x14ac:dyDescent="0.25">
      <c r="A7" s="85" t="s">
        <v>116</v>
      </c>
      <c r="B7" s="86">
        <v>1400</v>
      </c>
      <c r="C7" s="86"/>
      <c r="D7" s="77">
        <f t="shared" si="0"/>
        <v>800</v>
      </c>
      <c r="E7" s="78">
        <f t="shared" ref="E7:E9" si="4">(F7+G7)</f>
        <v>11200</v>
      </c>
      <c r="F7" s="78">
        <f t="shared" ref="F7:F9" si="5">(B7*D7)/100</f>
        <v>11200</v>
      </c>
      <c r="G7" s="79">
        <f t="shared" ref="G7:G9" si="6">(C7*D7)/100</f>
        <v>0</v>
      </c>
    </row>
    <row r="8" spans="1:7" x14ac:dyDescent="0.25">
      <c r="A8" s="85" t="s">
        <v>105</v>
      </c>
      <c r="B8" s="86">
        <v>550</v>
      </c>
      <c r="C8" s="86"/>
      <c r="D8" s="77">
        <f t="shared" si="0"/>
        <v>800</v>
      </c>
      <c r="E8" s="78">
        <f t="shared" si="4"/>
        <v>4400</v>
      </c>
      <c r="F8" s="78">
        <f t="shared" si="5"/>
        <v>4400</v>
      </c>
      <c r="G8" s="79">
        <f t="shared" si="6"/>
        <v>0</v>
      </c>
    </row>
    <row r="9" spans="1:7" x14ac:dyDescent="0.25">
      <c r="A9" s="85" t="s">
        <v>117</v>
      </c>
      <c r="B9" s="86">
        <v>264</v>
      </c>
      <c r="C9" s="86"/>
      <c r="D9" s="77">
        <f t="shared" si="0"/>
        <v>800</v>
      </c>
      <c r="E9" s="78">
        <f t="shared" si="4"/>
        <v>2112</v>
      </c>
      <c r="F9" s="78">
        <f t="shared" si="5"/>
        <v>2112</v>
      </c>
      <c r="G9" s="79">
        <f t="shared" si="6"/>
        <v>0</v>
      </c>
    </row>
    <row r="10" spans="1:7" x14ac:dyDescent="0.25">
      <c r="A10" s="87" t="s">
        <v>118</v>
      </c>
      <c r="B10" s="88">
        <v>945</v>
      </c>
      <c r="C10" s="88"/>
      <c r="D10" s="77">
        <f>(6000*100)/1000</f>
        <v>600</v>
      </c>
      <c r="E10" s="78">
        <f t="shared" si="1"/>
        <v>5670</v>
      </c>
      <c r="F10" s="78">
        <f t="shared" si="2"/>
        <v>5670</v>
      </c>
      <c r="G10" s="79">
        <f t="shared" si="3"/>
        <v>0</v>
      </c>
    </row>
    <row r="11" spans="1:7" x14ac:dyDescent="0.25">
      <c r="A11" s="87" t="s">
        <v>121</v>
      </c>
      <c r="B11" s="88"/>
      <c r="C11" s="88">
        <v>174</v>
      </c>
      <c r="D11" s="77">
        <f>(6000*100)/1000</f>
        <v>600</v>
      </c>
      <c r="E11" s="78">
        <f t="shared" si="1"/>
        <v>1044</v>
      </c>
      <c r="F11" s="78">
        <f t="shared" si="2"/>
        <v>0</v>
      </c>
      <c r="G11" s="79">
        <f t="shared" si="3"/>
        <v>1044</v>
      </c>
    </row>
    <row r="12" spans="1:7" x14ac:dyDescent="0.25">
      <c r="A12" s="87" t="s">
        <v>119</v>
      </c>
      <c r="B12" s="88">
        <v>179</v>
      </c>
      <c r="C12" s="88"/>
      <c r="D12" s="77">
        <f t="shared" ref="D12:D17" si="7">(2500*100)/1000</f>
        <v>250</v>
      </c>
      <c r="E12" s="78">
        <f t="shared" si="1"/>
        <v>447.5</v>
      </c>
      <c r="F12" s="78">
        <f t="shared" si="2"/>
        <v>447.5</v>
      </c>
      <c r="G12" s="79">
        <f t="shared" si="3"/>
        <v>0</v>
      </c>
    </row>
    <row r="13" spans="1:7" x14ac:dyDescent="0.25">
      <c r="A13" s="87" t="s">
        <v>120</v>
      </c>
      <c r="B13" s="88">
        <v>109</v>
      </c>
      <c r="C13" s="88"/>
      <c r="D13" s="77">
        <f t="shared" si="7"/>
        <v>250</v>
      </c>
      <c r="E13" s="78">
        <f t="shared" ref="E13:E16" si="8">(F13+G13)</f>
        <v>272.5</v>
      </c>
      <c r="F13" s="78">
        <f t="shared" ref="F13:F16" si="9">(B13*D13)/100</f>
        <v>272.5</v>
      </c>
      <c r="G13" s="79">
        <f t="shared" ref="G13:G16" si="10">(C13*D13)/100</f>
        <v>0</v>
      </c>
    </row>
    <row r="14" spans="1:7" x14ac:dyDescent="0.25">
      <c r="A14" s="87" t="s">
        <v>122</v>
      </c>
      <c r="B14" s="88"/>
      <c r="C14" s="88">
        <v>624</v>
      </c>
      <c r="D14" s="77">
        <f t="shared" si="7"/>
        <v>250</v>
      </c>
      <c r="E14" s="78">
        <f t="shared" si="8"/>
        <v>1560</v>
      </c>
      <c r="F14" s="78">
        <f t="shared" si="9"/>
        <v>0</v>
      </c>
      <c r="G14" s="79">
        <f t="shared" si="10"/>
        <v>1560</v>
      </c>
    </row>
    <row r="15" spans="1:7" x14ac:dyDescent="0.25">
      <c r="A15" s="87" t="s">
        <v>109</v>
      </c>
      <c r="B15" s="88"/>
      <c r="C15" s="88">
        <v>580</v>
      </c>
      <c r="D15" s="77">
        <f t="shared" si="7"/>
        <v>250</v>
      </c>
      <c r="E15" s="78">
        <f t="shared" si="8"/>
        <v>1450</v>
      </c>
      <c r="F15" s="78">
        <f t="shared" si="9"/>
        <v>0</v>
      </c>
      <c r="G15" s="79">
        <f t="shared" si="10"/>
        <v>1450</v>
      </c>
    </row>
    <row r="16" spans="1:7" x14ac:dyDescent="0.25">
      <c r="A16" s="87" t="s">
        <v>123</v>
      </c>
      <c r="B16" s="88"/>
      <c r="C16" s="88">
        <v>439</v>
      </c>
      <c r="D16" s="77">
        <f t="shared" si="7"/>
        <v>250</v>
      </c>
      <c r="E16" s="78">
        <f t="shared" si="8"/>
        <v>1097.5</v>
      </c>
      <c r="F16" s="78">
        <f t="shared" si="9"/>
        <v>0</v>
      </c>
      <c r="G16" s="79">
        <f t="shared" si="10"/>
        <v>1097.5</v>
      </c>
    </row>
    <row r="17" spans="1:11" ht="15.75" thickBot="1" x14ac:dyDescent="0.3">
      <c r="A17" s="87" t="s">
        <v>124</v>
      </c>
      <c r="B17" s="88"/>
      <c r="C17" s="88">
        <v>929</v>
      </c>
      <c r="D17" s="77">
        <f t="shared" si="7"/>
        <v>250</v>
      </c>
      <c r="E17" s="78">
        <f t="shared" si="1"/>
        <v>2322.5</v>
      </c>
      <c r="F17" s="78">
        <f t="shared" si="2"/>
        <v>0</v>
      </c>
      <c r="G17" s="79">
        <f t="shared" si="3"/>
        <v>2322.5</v>
      </c>
    </row>
    <row r="18" spans="1:11" ht="15.75" thickBot="1" x14ac:dyDescent="0.3">
      <c r="A18" s="83" t="s">
        <v>53</v>
      </c>
      <c r="B18" s="84">
        <f>SUM(B6:B17)</f>
        <v>3673</v>
      </c>
      <c r="C18" s="84">
        <f>SUM(C6:C17)</f>
        <v>2746</v>
      </c>
      <c r="D18" s="84"/>
      <c r="E18" s="84">
        <f>SUM(E6:E17)</f>
        <v>33384</v>
      </c>
      <c r="F18" s="84">
        <f>SUM(F6:F17)</f>
        <v>25910</v>
      </c>
      <c r="G18" s="84">
        <f>SUM(G6:G17)</f>
        <v>7474</v>
      </c>
    </row>
    <row r="22" spans="1:11" x14ac:dyDescent="0.25">
      <c r="A22" s="23" t="s">
        <v>61</v>
      </c>
      <c r="B22" s="59"/>
      <c r="C22" s="19"/>
      <c r="D22" s="19"/>
      <c r="E22" s="19"/>
      <c r="F22" s="19"/>
      <c r="G22" s="19"/>
      <c r="H22" s="19"/>
      <c r="I22" s="19"/>
      <c r="J22" s="19"/>
      <c r="K22" s="19"/>
    </row>
    <row r="23" spans="1:11" ht="15.75" thickBot="1" x14ac:dyDescent="0.3"/>
    <row r="24" spans="1:11" ht="15.75" thickBot="1" x14ac:dyDescent="0.3">
      <c r="A24" s="248" t="s">
        <v>70</v>
      </c>
      <c r="B24" s="249"/>
      <c r="C24" s="249"/>
      <c r="D24" s="249"/>
      <c r="E24" s="249"/>
      <c r="F24" s="249"/>
      <c r="G24" s="250"/>
    </row>
    <row r="25" spans="1:11" x14ac:dyDescent="0.25">
      <c r="A25" s="251" t="s">
        <v>65</v>
      </c>
      <c r="B25" s="253" t="s">
        <v>66</v>
      </c>
      <c r="C25" s="253"/>
      <c r="D25" s="254" t="s">
        <v>68</v>
      </c>
      <c r="E25" s="253" t="s">
        <v>57</v>
      </c>
      <c r="F25" s="253"/>
      <c r="G25" s="256"/>
    </row>
    <row r="26" spans="1:11" ht="39" thickBot="1" x14ac:dyDescent="0.3">
      <c r="A26" s="252"/>
      <c r="B26" s="91" t="s">
        <v>63</v>
      </c>
      <c r="C26" s="91" t="s">
        <v>64</v>
      </c>
      <c r="D26" s="255"/>
      <c r="E26" s="91" t="s">
        <v>57</v>
      </c>
      <c r="F26" s="91" t="s">
        <v>58</v>
      </c>
      <c r="G26" s="92" t="s">
        <v>59</v>
      </c>
    </row>
    <row r="27" spans="1:11" x14ac:dyDescent="0.25">
      <c r="A27" s="85"/>
      <c r="B27" s="86"/>
      <c r="C27" s="86"/>
      <c r="D27" s="93"/>
      <c r="E27" s="78">
        <f t="shared" ref="E27:E32" si="11">(F27+G27)</f>
        <v>0</v>
      </c>
      <c r="F27" s="78">
        <f t="shared" ref="F27:F32" si="12">(B27*D27)/100</f>
        <v>0</v>
      </c>
      <c r="G27" s="79">
        <f t="shared" ref="G27:G32" si="13">(C27*D27)/100</f>
        <v>0</v>
      </c>
    </row>
    <row r="28" spans="1:11" x14ac:dyDescent="0.25">
      <c r="A28" s="87"/>
      <c r="B28" s="88"/>
      <c r="C28" s="88"/>
      <c r="D28" s="94"/>
      <c r="E28" s="78">
        <f t="shared" si="11"/>
        <v>0</v>
      </c>
      <c r="F28" s="78">
        <f t="shared" si="12"/>
        <v>0</v>
      </c>
      <c r="G28" s="79">
        <f t="shared" si="13"/>
        <v>0</v>
      </c>
    </row>
    <row r="29" spans="1:11" x14ac:dyDescent="0.25">
      <c r="A29" s="87"/>
      <c r="B29" s="88"/>
      <c r="C29" s="88"/>
      <c r="D29" s="93"/>
      <c r="E29" s="78">
        <f t="shared" si="11"/>
        <v>0</v>
      </c>
      <c r="F29" s="78">
        <f t="shared" si="12"/>
        <v>0</v>
      </c>
      <c r="G29" s="79">
        <f t="shared" si="13"/>
        <v>0</v>
      </c>
    </row>
    <row r="30" spans="1:11" x14ac:dyDescent="0.25">
      <c r="A30" s="87"/>
      <c r="B30" s="88"/>
      <c r="C30" s="88"/>
      <c r="D30" s="94"/>
      <c r="E30" s="78">
        <f t="shared" si="11"/>
        <v>0</v>
      </c>
      <c r="F30" s="78">
        <f t="shared" si="12"/>
        <v>0</v>
      </c>
      <c r="G30" s="79">
        <f t="shared" si="13"/>
        <v>0</v>
      </c>
    </row>
    <row r="31" spans="1:11" x14ac:dyDescent="0.25">
      <c r="A31" s="87"/>
      <c r="B31" s="88"/>
      <c r="C31" s="88"/>
      <c r="D31" s="93"/>
      <c r="E31" s="78">
        <f t="shared" si="11"/>
        <v>0</v>
      </c>
      <c r="F31" s="78">
        <f t="shared" si="12"/>
        <v>0</v>
      </c>
      <c r="G31" s="79">
        <f t="shared" si="13"/>
        <v>0</v>
      </c>
    </row>
    <row r="32" spans="1:11" ht="15.75" thickBot="1" x14ac:dyDescent="0.3">
      <c r="A32" s="89"/>
      <c r="B32" s="90"/>
      <c r="C32" s="90"/>
      <c r="D32" s="95"/>
      <c r="E32" s="78">
        <f t="shared" si="11"/>
        <v>0</v>
      </c>
      <c r="F32" s="78">
        <f t="shared" si="12"/>
        <v>0</v>
      </c>
      <c r="G32" s="79">
        <f t="shared" si="13"/>
        <v>0</v>
      </c>
    </row>
    <row r="33" spans="1:11" ht="15.75" thickBot="1" x14ac:dyDescent="0.3">
      <c r="A33" s="83" t="s">
        <v>53</v>
      </c>
      <c r="B33" s="84">
        <f>SUM(B27:B32)</f>
        <v>0</v>
      </c>
      <c r="C33" s="84">
        <f>SUM(C27:C32)</f>
        <v>0</v>
      </c>
      <c r="D33" s="84"/>
      <c r="E33" s="84">
        <f>SUM(E27:E32)</f>
        <v>0</v>
      </c>
      <c r="F33" s="84">
        <f>SUM(F27:F32)</f>
        <v>0</v>
      </c>
      <c r="G33" s="84">
        <f>SUM(G27:G32)</f>
        <v>0</v>
      </c>
    </row>
    <row r="37" spans="1:11" x14ac:dyDescent="0.25">
      <c r="A37" s="24" t="s">
        <v>67</v>
      </c>
      <c r="B37" s="22"/>
      <c r="C37" s="19"/>
      <c r="D37" s="19"/>
      <c r="E37" s="19"/>
      <c r="F37" s="19"/>
      <c r="G37" s="19"/>
      <c r="H37" s="19"/>
      <c r="I37" s="19"/>
      <c r="J37" s="19"/>
      <c r="K37" s="19"/>
    </row>
    <row r="38" spans="1:11" ht="15.75" thickBot="1" x14ac:dyDescent="0.3"/>
    <row r="39" spans="1:11" ht="15.75" thickBot="1" x14ac:dyDescent="0.3">
      <c r="A39" s="248" t="s">
        <v>70</v>
      </c>
      <c r="B39" s="249"/>
      <c r="C39" s="249"/>
      <c r="D39" s="249"/>
      <c r="E39" s="249"/>
      <c r="F39" s="249"/>
      <c r="G39" s="250"/>
    </row>
    <row r="40" spans="1:11" x14ac:dyDescent="0.25">
      <c r="A40" s="251" t="s">
        <v>65</v>
      </c>
      <c r="B40" s="253" t="s">
        <v>66</v>
      </c>
      <c r="C40" s="253"/>
      <c r="D40" s="254" t="s">
        <v>68</v>
      </c>
      <c r="E40" s="253" t="s">
        <v>57</v>
      </c>
      <c r="F40" s="253"/>
      <c r="G40" s="256"/>
    </row>
    <row r="41" spans="1:11" ht="39" thickBot="1" x14ac:dyDescent="0.3">
      <c r="A41" s="257"/>
      <c r="B41" s="106" t="s">
        <v>63</v>
      </c>
      <c r="C41" s="106" t="s">
        <v>64</v>
      </c>
      <c r="D41" s="258"/>
      <c r="E41" s="106" t="s">
        <v>57</v>
      </c>
      <c r="F41" s="106" t="s">
        <v>58</v>
      </c>
      <c r="G41" s="107" t="s">
        <v>59</v>
      </c>
    </row>
    <row r="42" spans="1:11" x14ac:dyDescent="0.25">
      <c r="A42" s="96" t="s">
        <v>127</v>
      </c>
      <c r="B42" s="97"/>
      <c r="C42" s="97">
        <v>35700</v>
      </c>
      <c r="D42" s="98">
        <f>(500*10000)/1000</f>
        <v>5000</v>
      </c>
      <c r="E42" s="99">
        <f t="shared" ref="E42:E58" si="14">(F42+G42)</f>
        <v>17850</v>
      </c>
      <c r="F42" s="99">
        <f>(B42*D42)/10000</f>
        <v>0</v>
      </c>
      <c r="G42" s="100">
        <f>(C42*D42)/10000</f>
        <v>17850</v>
      </c>
    </row>
    <row r="43" spans="1:11" x14ac:dyDescent="0.25">
      <c r="A43" s="87" t="s">
        <v>125</v>
      </c>
      <c r="B43" s="88"/>
      <c r="C43" s="88">
        <v>1129</v>
      </c>
      <c r="D43" s="80">
        <f>(4000*100)/1000</f>
        <v>400</v>
      </c>
      <c r="E43" s="81">
        <f t="shared" si="14"/>
        <v>4516</v>
      </c>
      <c r="F43" s="81">
        <f t="shared" ref="F43:F51" si="15">(B43*D43)/100</f>
        <v>0</v>
      </c>
      <c r="G43" s="82">
        <f t="shared" ref="G43:G51" si="16">(C43*D43)/100</f>
        <v>4516</v>
      </c>
    </row>
    <row r="44" spans="1:11" x14ac:dyDescent="0.25">
      <c r="A44" s="87" t="s">
        <v>126</v>
      </c>
      <c r="B44" s="88"/>
      <c r="C44" s="88">
        <v>1494</v>
      </c>
      <c r="D44" s="80">
        <f>(4000*100)/1000</f>
        <v>400</v>
      </c>
      <c r="E44" s="81">
        <f t="shared" si="14"/>
        <v>5976</v>
      </c>
      <c r="F44" s="81">
        <f t="shared" si="15"/>
        <v>0</v>
      </c>
      <c r="G44" s="82">
        <f t="shared" si="16"/>
        <v>5976</v>
      </c>
    </row>
    <row r="45" spans="1:11" x14ac:dyDescent="0.25">
      <c r="A45" s="87" t="s">
        <v>114</v>
      </c>
      <c r="B45" s="88"/>
      <c r="C45" s="88">
        <v>4094</v>
      </c>
      <c r="D45" s="80">
        <f t="shared" ref="D45:D55" si="17">(500*100)/1000</f>
        <v>50</v>
      </c>
      <c r="E45" s="81">
        <f t="shared" si="14"/>
        <v>2047</v>
      </c>
      <c r="F45" s="81">
        <f t="shared" si="15"/>
        <v>0</v>
      </c>
      <c r="G45" s="82">
        <f t="shared" si="16"/>
        <v>2047</v>
      </c>
    </row>
    <row r="46" spans="1:11" x14ac:dyDescent="0.25">
      <c r="A46" s="87" t="s">
        <v>113</v>
      </c>
      <c r="B46" s="88"/>
      <c r="C46" s="88">
        <v>1023</v>
      </c>
      <c r="D46" s="80">
        <f t="shared" si="17"/>
        <v>50</v>
      </c>
      <c r="E46" s="81">
        <f t="shared" si="14"/>
        <v>511.5</v>
      </c>
      <c r="F46" s="81">
        <f t="shared" si="15"/>
        <v>0</v>
      </c>
      <c r="G46" s="82">
        <f t="shared" si="16"/>
        <v>511.5</v>
      </c>
    </row>
    <row r="47" spans="1:11" x14ac:dyDescent="0.25">
      <c r="A47" s="87" t="s">
        <v>128</v>
      </c>
      <c r="B47" s="88">
        <v>1667</v>
      </c>
      <c r="C47" s="88"/>
      <c r="D47" s="80">
        <f t="shared" si="17"/>
        <v>50</v>
      </c>
      <c r="E47" s="81">
        <f t="shared" ref="E47:E51" si="18">(F47+G47)</f>
        <v>833.5</v>
      </c>
      <c r="F47" s="81">
        <f t="shared" si="15"/>
        <v>833.5</v>
      </c>
      <c r="G47" s="82">
        <f t="shared" si="16"/>
        <v>0</v>
      </c>
    </row>
    <row r="48" spans="1:11" x14ac:dyDescent="0.25">
      <c r="A48" s="87" t="s">
        <v>129</v>
      </c>
      <c r="B48" s="88">
        <v>851</v>
      </c>
      <c r="C48" s="88"/>
      <c r="D48" s="80">
        <f t="shared" si="17"/>
        <v>50</v>
      </c>
      <c r="E48" s="81">
        <f t="shared" si="18"/>
        <v>425.5</v>
      </c>
      <c r="F48" s="81">
        <f t="shared" si="15"/>
        <v>425.5</v>
      </c>
      <c r="G48" s="82">
        <f t="shared" si="16"/>
        <v>0</v>
      </c>
    </row>
    <row r="49" spans="1:9" x14ac:dyDescent="0.25">
      <c r="A49" s="87" t="s">
        <v>130</v>
      </c>
      <c r="B49" s="88">
        <v>1400</v>
      </c>
      <c r="C49" s="88"/>
      <c r="D49" s="80">
        <f t="shared" si="17"/>
        <v>50</v>
      </c>
      <c r="E49" s="81">
        <f t="shared" si="18"/>
        <v>700</v>
      </c>
      <c r="F49" s="81">
        <f t="shared" si="15"/>
        <v>700</v>
      </c>
      <c r="G49" s="82">
        <f t="shared" si="16"/>
        <v>0</v>
      </c>
    </row>
    <row r="50" spans="1:9" x14ac:dyDescent="0.25">
      <c r="A50" s="87" t="s">
        <v>132</v>
      </c>
      <c r="B50" s="88">
        <v>557</v>
      </c>
      <c r="C50" s="88"/>
      <c r="D50" s="80">
        <f t="shared" si="17"/>
        <v>50</v>
      </c>
      <c r="E50" s="81">
        <f t="shared" si="18"/>
        <v>278.5</v>
      </c>
      <c r="F50" s="81">
        <f t="shared" si="15"/>
        <v>278.5</v>
      </c>
      <c r="G50" s="82">
        <f t="shared" si="16"/>
        <v>0</v>
      </c>
    </row>
    <row r="51" spans="1:9" x14ac:dyDescent="0.25">
      <c r="A51" s="87" t="s">
        <v>133</v>
      </c>
      <c r="B51" s="88">
        <v>106</v>
      </c>
      <c r="C51" s="88"/>
      <c r="D51" s="80">
        <f t="shared" si="17"/>
        <v>50</v>
      </c>
      <c r="E51" s="81">
        <f t="shared" si="18"/>
        <v>53</v>
      </c>
      <c r="F51" s="81">
        <f t="shared" si="15"/>
        <v>53</v>
      </c>
      <c r="G51" s="82">
        <f t="shared" si="16"/>
        <v>0</v>
      </c>
    </row>
    <row r="52" spans="1:9" x14ac:dyDescent="0.25">
      <c r="A52" s="87" t="s">
        <v>169</v>
      </c>
      <c r="B52" s="88">
        <v>990</v>
      </c>
      <c r="C52" s="88"/>
      <c r="D52" s="80">
        <f t="shared" si="17"/>
        <v>50</v>
      </c>
      <c r="E52" s="81">
        <f t="shared" ref="E52:E55" si="19">(F52+G52)</f>
        <v>495</v>
      </c>
      <c r="F52" s="81">
        <f t="shared" ref="F52:F55" si="20">(B52*D52)/100</f>
        <v>495</v>
      </c>
      <c r="G52" s="82">
        <f t="shared" ref="G52:G55" si="21">(C52*D52)/100</f>
        <v>0</v>
      </c>
    </row>
    <row r="53" spans="1:9" x14ac:dyDescent="0.25">
      <c r="A53" s="87" t="s">
        <v>166</v>
      </c>
      <c r="B53" s="88">
        <v>222</v>
      </c>
      <c r="C53" s="88"/>
      <c r="D53" s="80">
        <f t="shared" si="17"/>
        <v>50</v>
      </c>
      <c r="E53" s="81">
        <f t="shared" si="19"/>
        <v>111</v>
      </c>
      <c r="F53" s="81">
        <f t="shared" si="20"/>
        <v>111</v>
      </c>
      <c r="G53" s="82">
        <f t="shared" si="21"/>
        <v>0</v>
      </c>
    </row>
    <row r="54" spans="1:9" x14ac:dyDescent="0.25">
      <c r="A54" s="87" t="s">
        <v>167</v>
      </c>
      <c r="B54" s="88">
        <v>1379</v>
      </c>
      <c r="C54" s="88"/>
      <c r="D54" s="80">
        <f t="shared" si="17"/>
        <v>50</v>
      </c>
      <c r="E54" s="81">
        <f t="shared" si="19"/>
        <v>689.5</v>
      </c>
      <c r="F54" s="81">
        <f t="shared" si="20"/>
        <v>689.5</v>
      </c>
      <c r="G54" s="82">
        <f t="shared" si="21"/>
        <v>0</v>
      </c>
    </row>
    <row r="55" spans="1:9" x14ac:dyDescent="0.25">
      <c r="A55" s="87" t="s">
        <v>168</v>
      </c>
      <c r="B55" s="88">
        <v>365</v>
      </c>
      <c r="C55" s="88"/>
      <c r="D55" s="80">
        <f t="shared" si="17"/>
        <v>50</v>
      </c>
      <c r="E55" s="81">
        <f t="shared" si="19"/>
        <v>182.5</v>
      </c>
      <c r="F55" s="81">
        <f t="shared" si="20"/>
        <v>182.5</v>
      </c>
      <c r="G55" s="82">
        <f t="shared" si="21"/>
        <v>0</v>
      </c>
    </row>
    <row r="56" spans="1:9" x14ac:dyDescent="0.25">
      <c r="A56" s="87" t="s">
        <v>134</v>
      </c>
      <c r="B56" s="88"/>
      <c r="C56" s="88">
        <v>1048</v>
      </c>
      <c r="D56" s="80">
        <f>(3000*10000)/1000</f>
        <v>30000</v>
      </c>
      <c r="E56" s="81">
        <f t="shared" si="14"/>
        <v>3144</v>
      </c>
      <c r="F56" s="81">
        <f>(B56*D56)/10000</f>
        <v>0</v>
      </c>
      <c r="G56" s="82">
        <f>(C56*D56)/10000</f>
        <v>3144</v>
      </c>
      <c r="I56" t="s">
        <v>69</v>
      </c>
    </row>
    <row r="57" spans="1:9" x14ac:dyDescent="0.25">
      <c r="A57" s="87" t="s">
        <v>135</v>
      </c>
      <c r="B57" s="88"/>
      <c r="C57" s="88">
        <v>1570</v>
      </c>
      <c r="D57" s="80">
        <f>(3000*10000)/1000</f>
        <v>30000</v>
      </c>
      <c r="E57" s="81">
        <f t="shared" ref="E57" si="22">(F57+G57)</f>
        <v>4710</v>
      </c>
      <c r="F57" s="81">
        <f>(B57*D57)/10000</f>
        <v>0</v>
      </c>
      <c r="G57" s="82">
        <f>(C57*D57)/10000</f>
        <v>4710</v>
      </c>
    </row>
    <row r="58" spans="1:9" ht="15.75" thickBot="1" x14ac:dyDescent="0.3">
      <c r="A58" s="101" t="s">
        <v>136</v>
      </c>
      <c r="B58" s="102">
        <f>SUM(B42:B57)</f>
        <v>7537</v>
      </c>
      <c r="C58" s="102">
        <v>2350</v>
      </c>
      <c r="D58" s="103">
        <f>(3000*10000)/1000</f>
        <v>30000</v>
      </c>
      <c r="E58" s="104">
        <f t="shared" si="14"/>
        <v>29661</v>
      </c>
      <c r="F58" s="104">
        <f>(B58*D58)/10000</f>
        <v>22611</v>
      </c>
      <c r="G58" s="105">
        <f>(C58*D58)/10000</f>
        <v>7050</v>
      </c>
    </row>
    <row r="59" spans="1:9" ht="15.75" thickBot="1" x14ac:dyDescent="0.3">
      <c r="A59" s="76" t="s">
        <v>53</v>
      </c>
      <c r="B59" s="108">
        <f>SUM(B58)</f>
        <v>7537</v>
      </c>
      <c r="C59" s="108">
        <f>SUM(C42:C58)</f>
        <v>48408</v>
      </c>
      <c r="D59" s="108"/>
      <c r="E59" s="108">
        <f>SUM(E42:E58)</f>
        <v>72184</v>
      </c>
      <c r="F59" s="146">
        <f>SUM(F58)</f>
        <v>22611</v>
      </c>
      <c r="G59" s="108">
        <f>SUM(G42:G58)</f>
        <v>45804.5</v>
      </c>
    </row>
  </sheetData>
  <mergeCells count="15">
    <mergeCell ref="A40:A41"/>
    <mergeCell ref="B40:C40"/>
    <mergeCell ref="D40:D41"/>
    <mergeCell ref="E40:G40"/>
    <mergeCell ref="A3:G3"/>
    <mergeCell ref="A4:A5"/>
    <mergeCell ref="B4:C4"/>
    <mergeCell ref="D4:D5"/>
    <mergeCell ref="E4:G4"/>
    <mergeCell ref="A24:G24"/>
    <mergeCell ref="A25:A26"/>
    <mergeCell ref="B25:C25"/>
    <mergeCell ref="D25:D26"/>
    <mergeCell ref="E25:G25"/>
    <mergeCell ref="A39:G39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72"/>
  <sheetViews>
    <sheetView topLeftCell="A47" workbookViewId="0">
      <selection activeCell="D66" sqref="D66"/>
    </sheetView>
  </sheetViews>
  <sheetFormatPr defaultRowHeight="15" x14ac:dyDescent="0.25"/>
  <cols>
    <col min="1" max="1" width="15.140625" customWidth="1"/>
  </cols>
  <sheetData>
    <row r="1" spans="1:7" x14ac:dyDescent="0.25">
      <c r="A1" s="73" t="s">
        <v>54</v>
      </c>
      <c r="B1" s="74"/>
      <c r="C1" s="75"/>
      <c r="D1" s="75"/>
      <c r="E1" s="75"/>
      <c r="F1" s="75"/>
      <c r="G1" s="75"/>
    </row>
    <row r="2" spans="1:7" ht="15.75" thickBot="1" x14ac:dyDescent="0.3">
      <c r="A2" s="75"/>
      <c r="B2" s="75"/>
      <c r="C2" s="75"/>
      <c r="D2" s="75"/>
      <c r="E2" s="75"/>
      <c r="F2" s="75"/>
      <c r="G2" s="75"/>
    </row>
    <row r="3" spans="1:7" ht="15.75" thickBot="1" x14ac:dyDescent="0.3">
      <c r="A3" s="248" t="s">
        <v>71</v>
      </c>
      <c r="B3" s="249"/>
      <c r="C3" s="249"/>
      <c r="D3" s="249"/>
      <c r="E3" s="249"/>
      <c r="F3" s="249"/>
      <c r="G3" s="250"/>
    </row>
    <row r="4" spans="1:7" x14ac:dyDescent="0.25">
      <c r="A4" s="251" t="s">
        <v>55</v>
      </c>
      <c r="B4" s="253" t="s">
        <v>62</v>
      </c>
      <c r="C4" s="253"/>
      <c r="D4" s="254" t="s">
        <v>56</v>
      </c>
      <c r="E4" s="253" t="s">
        <v>57</v>
      </c>
      <c r="F4" s="253"/>
      <c r="G4" s="256"/>
    </row>
    <row r="5" spans="1:7" ht="39" thickBot="1" x14ac:dyDescent="0.3">
      <c r="A5" s="252"/>
      <c r="B5" s="91" t="s">
        <v>63</v>
      </c>
      <c r="C5" s="91" t="s">
        <v>64</v>
      </c>
      <c r="D5" s="255"/>
      <c r="E5" s="91" t="s">
        <v>57</v>
      </c>
      <c r="F5" s="91" t="s">
        <v>58</v>
      </c>
      <c r="G5" s="92" t="s">
        <v>59</v>
      </c>
    </row>
    <row r="6" spans="1:7" x14ac:dyDescent="0.25">
      <c r="A6" s="85" t="s">
        <v>147</v>
      </c>
      <c r="B6" s="86"/>
      <c r="C6" s="86">
        <v>2217</v>
      </c>
      <c r="D6" s="77">
        <f>(8000*100)/1000</f>
        <v>800</v>
      </c>
      <c r="E6" s="78">
        <f t="shared" ref="E6:E13" si="0">(F6+G6)</f>
        <v>17736</v>
      </c>
      <c r="F6" s="78">
        <f t="shared" ref="F6:F13" si="1">(B6*D6)/100</f>
        <v>0</v>
      </c>
      <c r="G6" s="79">
        <f t="shared" ref="G6:G13" si="2">(C6*D6)/100</f>
        <v>17736</v>
      </c>
    </row>
    <row r="7" spans="1:7" x14ac:dyDescent="0.25">
      <c r="A7" s="87" t="s">
        <v>148</v>
      </c>
      <c r="B7" s="88"/>
      <c r="C7" s="88">
        <v>1272</v>
      </c>
      <c r="D7" s="77">
        <f>(6000*100)/1000</f>
        <v>600</v>
      </c>
      <c r="E7" s="78">
        <f t="shared" si="0"/>
        <v>7632</v>
      </c>
      <c r="F7" s="78">
        <f t="shared" si="1"/>
        <v>0</v>
      </c>
      <c r="G7" s="79">
        <f t="shared" si="2"/>
        <v>7632</v>
      </c>
    </row>
    <row r="8" spans="1:7" x14ac:dyDescent="0.25">
      <c r="A8" s="87" t="s">
        <v>149</v>
      </c>
      <c r="B8" s="88"/>
      <c r="C8" s="88">
        <v>890</v>
      </c>
      <c r="D8" s="77">
        <f>(6000*100)/1000</f>
        <v>600</v>
      </c>
      <c r="E8" s="78">
        <f t="shared" ref="E8:E12" si="3">(F8+G8)</f>
        <v>5340</v>
      </c>
      <c r="F8" s="78">
        <f t="shared" ref="F8:F12" si="4">(B8*D8)/100</f>
        <v>0</v>
      </c>
      <c r="G8" s="79">
        <f t="shared" ref="G8:G12" si="5">(C8*D8)/100</f>
        <v>5340</v>
      </c>
    </row>
    <row r="9" spans="1:7" x14ac:dyDescent="0.25">
      <c r="A9" s="87" t="s">
        <v>150</v>
      </c>
      <c r="B9" s="88"/>
      <c r="C9" s="88">
        <v>681</v>
      </c>
      <c r="D9" s="77">
        <f>(6000*100)/1000</f>
        <v>600</v>
      </c>
      <c r="E9" s="78">
        <f t="shared" si="3"/>
        <v>4086</v>
      </c>
      <c r="F9" s="78">
        <f t="shared" si="4"/>
        <v>0</v>
      </c>
      <c r="G9" s="79">
        <f t="shared" si="5"/>
        <v>4086</v>
      </c>
    </row>
    <row r="10" spans="1:7" x14ac:dyDescent="0.25">
      <c r="A10" s="87" t="s">
        <v>151</v>
      </c>
      <c r="B10" s="88"/>
      <c r="C10" s="88">
        <v>760</v>
      </c>
      <c r="D10" s="77">
        <f>(6000*100)/1000</f>
        <v>600</v>
      </c>
      <c r="E10" s="78">
        <f t="shared" si="3"/>
        <v>4560</v>
      </c>
      <c r="F10" s="78">
        <f t="shared" si="4"/>
        <v>0</v>
      </c>
      <c r="G10" s="79">
        <f t="shared" si="5"/>
        <v>4560</v>
      </c>
    </row>
    <row r="11" spans="1:7" x14ac:dyDescent="0.25">
      <c r="A11" s="87" t="s">
        <v>152</v>
      </c>
      <c r="B11" s="88"/>
      <c r="C11" s="88">
        <v>398</v>
      </c>
      <c r="D11" s="77">
        <f t="shared" ref="D11:D31" si="6">(2500*100)/1000</f>
        <v>250</v>
      </c>
      <c r="E11" s="78">
        <f t="shared" si="3"/>
        <v>995</v>
      </c>
      <c r="F11" s="78">
        <f t="shared" si="4"/>
        <v>0</v>
      </c>
      <c r="G11" s="79">
        <f t="shared" si="5"/>
        <v>995</v>
      </c>
    </row>
    <row r="12" spans="1:7" x14ac:dyDescent="0.25">
      <c r="A12" s="87" t="s">
        <v>153</v>
      </c>
      <c r="B12" s="88"/>
      <c r="C12" s="88">
        <v>367</v>
      </c>
      <c r="D12" s="77">
        <f t="shared" si="6"/>
        <v>250</v>
      </c>
      <c r="E12" s="78">
        <f t="shared" si="3"/>
        <v>917.5</v>
      </c>
      <c r="F12" s="78">
        <f t="shared" si="4"/>
        <v>0</v>
      </c>
      <c r="G12" s="79">
        <f t="shared" si="5"/>
        <v>917.5</v>
      </c>
    </row>
    <row r="13" spans="1:7" x14ac:dyDescent="0.25">
      <c r="A13" s="87" t="s">
        <v>137</v>
      </c>
      <c r="B13" s="88">
        <v>89</v>
      </c>
      <c r="C13" s="88"/>
      <c r="D13" s="77">
        <f t="shared" si="6"/>
        <v>250</v>
      </c>
      <c r="E13" s="78">
        <f t="shared" si="0"/>
        <v>222.5</v>
      </c>
      <c r="F13" s="78">
        <f t="shared" si="1"/>
        <v>222.5</v>
      </c>
      <c r="G13" s="79">
        <f t="shared" si="2"/>
        <v>0</v>
      </c>
    </row>
    <row r="14" spans="1:7" x14ac:dyDescent="0.25">
      <c r="A14" s="87" t="s">
        <v>138</v>
      </c>
      <c r="B14" s="88">
        <v>503</v>
      </c>
      <c r="C14" s="88"/>
      <c r="D14" s="77">
        <f t="shared" si="6"/>
        <v>250</v>
      </c>
      <c r="E14" s="78">
        <f t="shared" ref="E14:E26" si="7">(F14+G14)</f>
        <v>1257.5</v>
      </c>
      <c r="F14" s="78">
        <f t="shared" ref="F14:F26" si="8">(B14*D14)/100</f>
        <v>1257.5</v>
      </c>
      <c r="G14" s="79">
        <f t="shared" ref="G14:G26" si="9">(C14*D14)/100</f>
        <v>0</v>
      </c>
    </row>
    <row r="15" spans="1:7" x14ac:dyDescent="0.25">
      <c r="A15" s="87" t="s">
        <v>139</v>
      </c>
      <c r="B15" s="88">
        <v>198</v>
      </c>
      <c r="C15" s="88"/>
      <c r="D15" s="77">
        <f t="shared" si="6"/>
        <v>250</v>
      </c>
      <c r="E15" s="78">
        <f t="shared" si="7"/>
        <v>495</v>
      </c>
      <c r="F15" s="78">
        <f t="shared" si="8"/>
        <v>495</v>
      </c>
      <c r="G15" s="79">
        <f t="shared" si="9"/>
        <v>0</v>
      </c>
    </row>
    <row r="16" spans="1:7" x14ac:dyDescent="0.25">
      <c r="A16" s="87" t="s">
        <v>154</v>
      </c>
      <c r="B16" s="88"/>
      <c r="C16" s="88">
        <v>738</v>
      </c>
      <c r="D16" s="77">
        <f t="shared" si="6"/>
        <v>250</v>
      </c>
      <c r="E16" s="78">
        <f t="shared" si="7"/>
        <v>1845</v>
      </c>
      <c r="F16" s="78">
        <f t="shared" si="8"/>
        <v>0</v>
      </c>
      <c r="G16" s="79">
        <f t="shared" si="9"/>
        <v>1845</v>
      </c>
    </row>
    <row r="17" spans="1:7" x14ac:dyDescent="0.25">
      <c r="A17" s="87" t="s">
        <v>155</v>
      </c>
      <c r="B17" s="88"/>
      <c r="C17" s="88">
        <v>138</v>
      </c>
      <c r="D17" s="77">
        <f t="shared" si="6"/>
        <v>250</v>
      </c>
      <c r="E17" s="78">
        <f t="shared" si="7"/>
        <v>345</v>
      </c>
      <c r="F17" s="78">
        <f t="shared" si="8"/>
        <v>0</v>
      </c>
      <c r="G17" s="79">
        <f t="shared" si="9"/>
        <v>345</v>
      </c>
    </row>
    <row r="18" spans="1:7" x14ac:dyDescent="0.25">
      <c r="A18" s="87" t="s">
        <v>156</v>
      </c>
      <c r="B18" s="88"/>
      <c r="C18" s="88">
        <v>429</v>
      </c>
      <c r="D18" s="77">
        <f t="shared" si="6"/>
        <v>250</v>
      </c>
      <c r="E18" s="78">
        <f t="shared" si="7"/>
        <v>1072.5</v>
      </c>
      <c r="F18" s="78">
        <f t="shared" si="8"/>
        <v>0</v>
      </c>
      <c r="G18" s="79">
        <f t="shared" si="9"/>
        <v>1072.5</v>
      </c>
    </row>
    <row r="19" spans="1:7" x14ac:dyDescent="0.25">
      <c r="A19" s="87" t="s">
        <v>157</v>
      </c>
      <c r="B19" s="88"/>
      <c r="C19" s="88">
        <v>859</v>
      </c>
      <c r="D19" s="77">
        <f t="shared" si="6"/>
        <v>250</v>
      </c>
      <c r="E19" s="78">
        <f t="shared" ref="E19:E21" si="10">(F19+G19)</f>
        <v>2147.5</v>
      </c>
      <c r="F19" s="78">
        <f t="shared" ref="F19:F21" si="11">(B19*D19)/100</f>
        <v>0</v>
      </c>
      <c r="G19" s="79">
        <f t="shared" ref="G19:G21" si="12">(C19*D19)/100</f>
        <v>2147.5</v>
      </c>
    </row>
    <row r="20" spans="1:7" x14ac:dyDescent="0.25">
      <c r="A20" s="87" t="s">
        <v>158</v>
      </c>
      <c r="B20" s="88"/>
      <c r="C20" s="88">
        <v>756</v>
      </c>
      <c r="D20" s="77">
        <f t="shared" si="6"/>
        <v>250</v>
      </c>
      <c r="E20" s="78">
        <f t="shared" si="10"/>
        <v>1890</v>
      </c>
      <c r="F20" s="78">
        <f t="shared" si="11"/>
        <v>0</v>
      </c>
      <c r="G20" s="79">
        <f t="shared" si="12"/>
        <v>1890</v>
      </c>
    </row>
    <row r="21" spans="1:7" x14ac:dyDescent="0.25">
      <c r="A21" s="87" t="s">
        <v>159</v>
      </c>
      <c r="B21" s="88"/>
      <c r="C21" s="88">
        <v>359</v>
      </c>
      <c r="D21" s="77">
        <f t="shared" si="6"/>
        <v>250</v>
      </c>
      <c r="E21" s="78">
        <f t="shared" si="10"/>
        <v>897.5</v>
      </c>
      <c r="F21" s="78">
        <f t="shared" si="11"/>
        <v>0</v>
      </c>
      <c r="G21" s="79">
        <f t="shared" si="12"/>
        <v>897.5</v>
      </c>
    </row>
    <row r="22" spans="1:7" x14ac:dyDescent="0.25">
      <c r="A22" s="87" t="s">
        <v>160</v>
      </c>
      <c r="B22" s="88"/>
      <c r="C22" s="88">
        <v>452</v>
      </c>
      <c r="D22" s="77">
        <f t="shared" si="6"/>
        <v>250</v>
      </c>
      <c r="E22" s="78">
        <f t="shared" ref="E22:E25" si="13">(F22+G22)</f>
        <v>1130</v>
      </c>
      <c r="F22" s="78">
        <f t="shared" ref="F22:F25" si="14">(B22*D22)/100</f>
        <v>0</v>
      </c>
      <c r="G22" s="79">
        <f t="shared" ref="G22:G25" si="15">(C22*D22)/100</f>
        <v>1130</v>
      </c>
    </row>
    <row r="23" spans="1:7" x14ac:dyDescent="0.25">
      <c r="A23" s="87" t="s">
        <v>161</v>
      </c>
      <c r="B23" s="88"/>
      <c r="C23" s="88">
        <v>623</v>
      </c>
      <c r="D23" s="77">
        <f t="shared" si="6"/>
        <v>250</v>
      </c>
      <c r="E23" s="78">
        <f t="shared" si="13"/>
        <v>1557.5</v>
      </c>
      <c r="F23" s="78">
        <f t="shared" si="14"/>
        <v>0</v>
      </c>
      <c r="G23" s="79">
        <f t="shared" si="15"/>
        <v>1557.5</v>
      </c>
    </row>
    <row r="24" spans="1:7" x14ac:dyDescent="0.25">
      <c r="A24" s="87" t="s">
        <v>162</v>
      </c>
      <c r="B24" s="88"/>
      <c r="C24" s="88">
        <v>509</v>
      </c>
      <c r="D24" s="77">
        <f t="shared" si="6"/>
        <v>250</v>
      </c>
      <c r="E24" s="78">
        <f t="shared" si="13"/>
        <v>1272.5</v>
      </c>
      <c r="F24" s="78">
        <f t="shared" si="14"/>
        <v>0</v>
      </c>
      <c r="G24" s="79">
        <f t="shared" si="15"/>
        <v>1272.5</v>
      </c>
    </row>
    <row r="25" spans="1:7" x14ac:dyDescent="0.25">
      <c r="A25" s="87" t="s">
        <v>163</v>
      </c>
      <c r="B25" s="88"/>
      <c r="C25" s="88">
        <v>441</v>
      </c>
      <c r="D25" s="77">
        <f t="shared" si="6"/>
        <v>250</v>
      </c>
      <c r="E25" s="78">
        <f t="shared" si="13"/>
        <v>1102.5</v>
      </c>
      <c r="F25" s="78">
        <f t="shared" si="14"/>
        <v>0</v>
      </c>
      <c r="G25" s="79">
        <f t="shared" si="15"/>
        <v>1102.5</v>
      </c>
    </row>
    <row r="26" spans="1:7" x14ac:dyDescent="0.25">
      <c r="A26" s="87" t="s">
        <v>140</v>
      </c>
      <c r="B26" s="88">
        <v>321</v>
      </c>
      <c r="C26" s="88"/>
      <c r="D26" s="77">
        <f t="shared" si="6"/>
        <v>250</v>
      </c>
      <c r="E26" s="78">
        <f t="shared" si="7"/>
        <v>802.5</v>
      </c>
      <c r="F26" s="78">
        <f t="shared" si="8"/>
        <v>802.5</v>
      </c>
      <c r="G26" s="79">
        <f t="shared" si="9"/>
        <v>0</v>
      </c>
    </row>
    <row r="27" spans="1:7" x14ac:dyDescent="0.25">
      <c r="A27" s="87" t="s">
        <v>141</v>
      </c>
      <c r="B27" s="88">
        <v>390</v>
      </c>
      <c r="C27" s="88"/>
      <c r="D27" s="77">
        <f t="shared" si="6"/>
        <v>250</v>
      </c>
      <c r="E27" s="78">
        <f t="shared" ref="E27:E29" si="16">(F27+G27)</f>
        <v>975</v>
      </c>
      <c r="F27" s="78">
        <f t="shared" ref="F27:F29" si="17">(B27*D27)/100</f>
        <v>975</v>
      </c>
      <c r="G27" s="79">
        <f t="shared" ref="G27:G29" si="18">(C27*D27)/100</f>
        <v>0</v>
      </c>
    </row>
    <row r="28" spans="1:7" x14ac:dyDescent="0.25">
      <c r="A28" s="87" t="s">
        <v>142</v>
      </c>
      <c r="B28" s="88">
        <v>330</v>
      </c>
      <c r="C28" s="88"/>
      <c r="D28" s="77">
        <f t="shared" si="6"/>
        <v>250</v>
      </c>
      <c r="E28" s="78">
        <f t="shared" si="16"/>
        <v>825</v>
      </c>
      <c r="F28" s="78">
        <f t="shared" si="17"/>
        <v>825</v>
      </c>
      <c r="G28" s="79">
        <f t="shared" si="18"/>
        <v>0</v>
      </c>
    </row>
    <row r="29" spans="1:7" x14ac:dyDescent="0.25">
      <c r="A29" s="87" t="s">
        <v>143</v>
      </c>
      <c r="B29" s="88">
        <v>349</v>
      </c>
      <c r="C29" s="88"/>
      <c r="D29" s="77">
        <f t="shared" si="6"/>
        <v>250</v>
      </c>
      <c r="E29" s="78">
        <f t="shared" si="16"/>
        <v>872.5</v>
      </c>
      <c r="F29" s="78">
        <f t="shared" si="17"/>
        <v>872.5</v>
      </c>
      <c r="G29" s="79">
        <f t="shared" si="18"/>
        <v>0</v>
      </c>
    </row>
    <row r="30" spans="1:7" x14ac:dyDescent="0.25">
      <c r="A30" s="87" t="s">
        <v>144</v>
      </c>
      <c r="B30" s="88">
        <v>635</v>
      </c>
      <c r="C30" s="88"/>
      <c r="D30" s="77">
        <f t="shared" si="6"/>
        <v>250</v>
      </c>
      <c r="E30" s="78">
        <f t="shared" ref="E30:E31" si="19">(F30+G30)</f>
        <v>1587.5</v>
      </c>
      <c r="F30" s="78">
        <f t="shared" ref="F30:F31" si="20">(B30*D30)/100</f>
        <v>1587.5</v>
      </c>
      <c r="G30" s="79">
        <f t="shared" ref="G30:G31" si="21">(C30*D30)/100</f>
        <v>0</v>
      </c>
    </row>
    <row r="31" spans="1:7" ht="15.75" thickBot="1" x14ac:dyDescent="0.3">
      <c r="A31" s="87" t="s">
        <v>145</v>
      </c>
      <c r="B31" s="88">
        <v>117</v>
      </c>
      <c r="C31" s="88"/>
      <c r="D31" s="77">
        <f t="shared" si="6"/>
        <v>250</v>
      </c>
      <c r="E31" s="78">
        <f t="shared" si="19"/>
        <v>292.5</v>
      </c>
      <c r="F31" s="78">
        <f t="shared" si="20"/>
        <v>292.5</v>
      </c>
      <c r="G31" s="79">
        <f t="shared" si="21"/>
        <v>0</v>
      </c>
    </row>
    <row r="32" spans="1:7" ht="15.75" thickBot="1" x14ac:dyDescent="0.3">
      <c r="A32" s="83" t="s">
        <v>53</v>
      </c>
      <c r="B32" s="84">
        <f>SUM(B6:B31)</f>
        <v>2932</v>
      </c>
      <c r="C32" s="84">
        <f>SUM(C6:C31)</f>
        <v>11889</v>
      </c>
      <c r="D32" s="84"/>
      <c r="E32" s="84">
        <f>SUM(E6:E31)</f>
        <v>61856.5</v>
      </c>
      <c r="F32" s="84">
        <f>SUM(F6:F31)</f>
        <v>7330</v>
      </c>
      <c r="G32" s="84">
        <f>SUM(G6:G31)</f>
        <v>54526.5</v>
      </c>
    </row>
    <row r="36" spans="1:11" x14ac:dyDescent="0.25">
      <c r="A36" s="23" t="s">
        <v>61</v>
      </c>
      <c r="B36" s="59"/>
      <c r="C36" s="19"/>
      <c r="D36" s="19"/>
      <c r="E36" s="19"/>
      <c r="F36" s="19"/>
      <c r="G36" s="19"/>
      <c r="H36" s="19"/>
      <c r="I36" s="19"/>
      <c r="J36" s="19"/>
      <c r="K36" s="19"/>
    </row>
    <row r="37" spans="1:11" ht="15.75" thickBot="1" x14ac:dyDescent="0.3"/>
    <row r="38" spans="1:11" ht="15.75" thickBot="1" x14ac:dyDescent="0.3">
      <c r="A38" s="248" t="s">
        <v>71</v>
      </c>
      <c r="B38" s="249"/>
      <c r="C38" s="249"/>
      <c r="D38" s="249"/>
      <c r="E38" s="249"/>
      <c r="F38" s="249"/>
      <c r="G38" s="250"/>
    </row>
    <row r="39" spans="1:11" x14ac:dyDescent="0.25">
      <c r="A39" s="251" t="s">
        <v>65</v>
      </c>
      <c r="B39" s="253" t="s">
        <v>66</v>
      </c>
      <c r="C39" s="253"/>
      <c r="D39" s="254" t="s">
        <v>68</v>
      </c>
      <c r="E39" s="253" t="s">
        <v>57</v>
      </c>
      <c r="F39" s="253"/>
      <c r="G39" s="256"/>
    </row>
    <row r="40" spans="1:11" ht="39" thickBot="1" x14ac:dyDescent="0.3">
      <c r="A40" s="252"/>
      <c r="B40" s="91" t="s">
        <v>63</v>
      </c>
      <c r="C40" s="91" t="s">
        <v>64</v>
      </c>
      <c r="D40" s="255"/>
      <c r="E40" s="91" t="s">
        <v>57</v>
      </c>
      <c r="F40" s="91" t="s">
        <v>58</v>
      </c>
      <c r="G40" s="92" t="s">
        <v>59</v>
      </c>
    </row>
    <row r="41" spans="1:11" ht="15.75" thickBot="1" x14ac:dyDescent="0.3">
      <c r="A41" s="111" t="s">
        <v>72</v>
      </c>
      <c r="B41" s="77">
        <v>4500</v>
      </c>
      <c r="C41" s="77"/>
      <c r="D41" s="77">
        <f>(890*10000)/1000</f>
        <v>8900</v>
      </c>
      <c r="E41" s="78">
        <f t="shared" ref="E41:E46" si="22">(F41+G41)</f>
        <v>4005</v>
      </c>
      <c r="F41" s="78">
        <f>(B41*D41)/10000</f>
        <v>4005</v>
      </c>
      <c r="G41" s="79">
        <f t="shared" ref="G41:G46" si="23">(C41*D41)/100</f>
        <v>0</v>
      </c>
    </row>
    <row r="42" spans="1:11" hidden="1" x14ac:dyDescent="0.25">
      <c r="A42" s="109"/>
      <c r="B42" s="88"/>
      <c r="C42" s="88"/>
      <c r="D42" s="94"/>
      <c r="E42" s="78">
        <f t="shared" si="22"/>
        <v>0</v>
      </c>
      <c r="F42" s="78">
        <f>(B42*D42)/100</f>
        <v>0</v>
      </c>
      <c r="G42" s="79">
        <f t="shared" si="23"/>
        <v>0</v>
      </c>
    </row>
    <row r="43" spans="1:11" hidden="1" x14ac:dyDescent="0.25">
      <c r="A43" s="109"/>
      <c r="B43" s="88"/>
      <c r="C43" s="88"/>
      <c r="D43" s="93"/>
      <c r="E43" s="78">
        <f t="shared" si="22"/>
        <v>0</v>
      </c>
      <c r="F43" s="78">
        <f>(B43*D43)/100</f>
        <v>0</v>
      </c>
      <c r="G43" s="79">
        <f t="shared" si="23"/>
        <v>0</v>
      </c>
    </row>
    <row r="44" spans="1:11" hidden="1" x14ac:dyDescent="0.25">
      <c r="A44" s="109"/>
      <c r="B44" s="88"/>
      <c r="C44" s="88"/>
      <c r="D44" s="94"/>
      <c r="E44" s="78">
        <f t="shared" si="22"/>
        <v>0</v>
      </c>
      <c r="F44" s="78">
        <f>(B44*D44)/100</f>
        <v>0</v>
      </c>
      <c r="G44" s="79">
        <f t="shared" si="23"/>
        <v>0</v>
      </c>
    </row>
    <row r="45" spans="1:11" hidden="1" x14ac:dyDescent="0.25">
      <c r="A45" s="109"/>
      <c r="B45" s="88"/>
      <c r="C45" s="88"/>
      <c r="D45" s="93"/>
      <c r="E45" s="78">
        <f t="shared" si="22"/>
        <v>0</v>
      </c>
      <c r="F45" s="78">
        <f>(B45*D45)/100</f>
        <v>0</v>
      </c>
      <c r="G45" s="79">
        <f t="shared" si="23"/>
        <v>0</v>
      </c>
    </row>
    <row r="46" spans="1:11" ht="15.75" hidden="1" thickBot="1" x14ac:dyDescent="0.3">
      <c r="A46" s="110"/>
      <c r="B46" s="90"/>
      <c r="C46" s="90"/>
      <c r="D46" s="95"/>
      <c r="E46" s="78">
        <f t="shared" si="22"/>
        <v>0</v>
      </c>
      <c r="F46" s="78">
        <f>(B46*D46)/100</f>
        <v>0</v>
      </c>
      <c r="G46" s="79">
        <f t="shared" si="23"/>
        <v>0</v>
      </c>
    </row>
    <row r="47" spans="1:11" ht="15.75" thickBot="1" x14ac:dyDescent="0.3">
      <c r="A47" s="83" t="s">
        <v>53</v>
      </c>
      <c r="B47" s="84">
        <f>SUM(B41:B46)</f>
        <v>4500</v>
      </c>
      <c r="C47" s="84">
        <f>SUM(C41:C46)</f>
        <v>0</v>
      </c>
      <c r="D47" s="84"/>
      <c r="E47" s="84">
        <f>SUM(E41:E46)</f>
        <v>4005</v>
      </c>
      <c r="F47" s="84">
        <f>SUM(F41:F46)</f>
        <v>4005</v>
      </c>
      <c r="G47" s="84">
        <f>SUM(G41:G46)</f>
        <v>0</v>
      </c>
    </row>
    <row r="51" spans="1:11" x14ac:dyDescent="0.25">
      <c r="A51" s="24" t="s">
        <v>67</v>
      </c>
      <c r="B51" s="22"/>
      <c r="C51" s="19"/>
      <c r="D51" s="19"/>
      <c r="E51" s="19"/>
      <c r="F51" s="19"/>
      <c r="G51" s="19"/>
      <c r="H51" s="19"/>
      <c r="I51" s="19"/>
      <c r="J51" s="19"/>
      <c r="K51" s="19"/>
    </row>
    <row r="52" spans="1:11" ht="15.75" thickBot="1" x14ac:dyDescent="0.3"/>
    <row r="53" spans="1:11" ht="15.75" thickBot="1" x14ac:dyDescent="0.3">
      <c r="A53" s="248" t="s">
        <v>71</v>
      </c>
      <c r="B53" s="249"/>
      <c r="C53" s="249"/>
      <c r="D53" s="249"/>
      <c r="E53" s="249"/>
      <c r="F53" s="249"/>
      <c r="G53" s="250"/>
    </row>
    <row r="54" spans="1:11" x14ac:dyDescent="0.25">
      <c r="A54" s="251" t="s">
        <v>65</v>
      </c>
      <c r="B54" s="253" t="s">
        <v>66</v>
      </c>
      <c r="C54" s="253"/>
      <c r="D54" s="254" t="s">
        <v>68</v>
      </c>
      <c r="E54" s="253" t="s">
        <v>57</v>
      </c>
      <c r="F54" s="253"/>
      <c r="G54" s="256"/>
    </row>
    <row r="55" spans="1:11" ht="38.25" x14ac:dyDescent="0.25">
      <c r="A55" s="257"/>
      <c r="B55" s="106" t="s">
        <v>63</v>
      </c>
      <c r="C55" s="106" t="s">
        <v>64</v>
      </c>
      <c r="D55" s="258"/>
      <c r="E55" s="106" t="s">
        <v>57</v>
      </c>
      <c r="F55" s="106" t="s">
        <v>58</v>
      </c>
      <c r="G55" s="107" t="s">
        <v>59</v>
      </c>
    </row>
    <row r="56" spans="1:11" x14ac:dyDescent="0.25">
      <c r="A56" s="87" t="s">
        <v>146</v>
      </c>
      <c r="B56" s="88">
        <v>339</v>
      </c>
      <c r="C56" s="88"/>
      <c r="D56" s="80">
        <f>(4000*100)/1000</f>
        <v>400</v>
      </c>
      <c r="E56" s="81">
        <f t="shared" ref="E56:E71" si="24">(F56+G56)</f>
        <v>1356</v>
      </c>
      <c r="F56" s="81">
        <f t="shared" ref="F56:F65" si="25">(B56*D56)/100</f>
        <v>1356</v>
      </c>
      <c r="G56" s="82">
        <f t="shared" ref="G56:G65" si="26">(C56*D56)/100</f>
        <v>0</v>
      </c>
    </row>
    <row r="57" spans="1:11" x14ac:dyDescent="0.25">
      <c r="A57" s="87" t="s">
        <v>114</v>
      </c>
      <c r="B57" s="88"/>
      <c r="C57" s="88">
        <v>807</v>
      </c>
      <c r="D57" s="80">
        <f t="shared" ref="D57:D66" si="27">(500*100)/1000</f>
        <v>50</v>
      </c>
      <c r="E57" s="81">
        <f t="shared" si="24"/>
        <v>403.5</v>
      </c>
      <c r="F57" s="81">
        <f t="shared" si="25"/>
        <v>0</v>
      </c>
      <c r="G57" s="82">
        <f t="shared" si="26"/>
        <v>403.5</v>
      </c>
    </row>
    <row r="58" spans="1:11" x14ac:dyDescent="0.25">
      <c r="A58" s="87" t="s">
        <v>113</v>
      </c>
      <c r="B58" s="88"/>
      <c r="C58" s="88">
        <v>853</v>
      </c>
      <c r="D58" s="80">
        <f t="shared" si="27"/>
        <v>50</v>
      </c>
      <c r="E58" s="81">
        <f t="shared" ref="E58" si="28">(F58+G58)</f>
        <v>426.5</v>
      </c>
      <c r="F58" s="81">
        <f t="shared" si="25"/>
        <v>0</v>
      </c>
      <c r="G58" s="82">
        <f t="shared" si="26"/>
        <v>426.5</v>
      </c>
    </row>
    <row r="59" spans="1:11" x14ac:dyDescent="0.25">
      <c r="A59" s="87" t="s">
        <v>128</v>
      </c>
      <c r="B59" s="88"/>
      <c r="C59" s="88">
        <v>1004</v>
      </c>
      <c r="D59" s="80">
        <f t="shared" si="27"/>
        <v>50</v>
      </c>
      <c r="E59" s="81">
        <f t="shared" ref="E59" si="29">(F59+G59)</f>
        <v>502</v>
      </c>
      <c r="F59" s="81">
        <f t="shared" si="25"/>
        <v>0</v>
      </c>
      <c r="G59" s="82">
        <f t="shared" si="26"/>
        <v>502</v>
      </c>
    </row>
    <row r="60" spans="1:11" x14ac:dyDescent="0.25">
      <c r="A60" s="87" t="s">
        <v>129</v>
      </c>
      <c r="B60" s="88"/>
      <c r="C60" s="88">
        <v>1022</v>
      </c>
      <c r="D60" s="80">
        <f t="shared" si="27"/>
        <v>50</v>
      </c>
      <c r="E60" s="81">
        <f t="shared" ref="E60:E61" si="30">(F60+G60)</f>
        <v>511</v>
      </c>
      <c r="F60" s="81">
        <f t="shared" si="25"/>
        <v>0</v>
      </c>
      <c r="G60" s="82">
        <f t="shared" si="26"/>
        <v>511</v>
      </c>
    </row>
    <row r="61" spans="1:11" x14ac:dyDescent="0.25">
      <c r="A61" s="87" t="s">
        <v>131</v>
      </c>
      <c r="B61" s="88"/>
      <c r="C61" s="88">
        <v>600</v>
      </c>
      <c r="D61" s="80">
        <f t="shared" si="27"/>
        <v>50</v>
      </c>
      <c r="E61" s="81">
        <f t="shared" si="30"/>
        <v>300</v>
      </c>
      <c r="F61" s="81">
        <f t="shared" si="25"/>
        <v>0</v>
      </c>
      <c r="G61" s="82">
        <f t="shared" si="26"/>
        <v>300</v>
      </c>
    </row>
    <row r="62" spans="1:11" x14ac:dyDescent="0.25">
      <c r="A62" s="87" t="s">
        <v>133</v>
      </c>
      <c r="B62" s="88"/>
      <c r="C62" s="88">
        <v>735</v>
      </c>
      <c r="D62" s="80">
        <f t="shared" si="27"/>
        <v>50</v>
      </c>
      <c r="E62" s="81">
        <f t="shared" ref="E62" si="31">(F62+G62)</f>
        <v>367.5</v>
      </c>
      <c r="F62" s="81">
        <f t="shared" si="25"/>
        <v>0</v>
      </c>
      <c r="G62" s="82">
        <f t="shared" si="26"/>
        <v>367.5</v>
      </c>
    </row>
    <row r="63" spans="1:11" x14ac:dyDescent="0.25">
      <c r="A63" s="87" t="s">
        <v>166</v>
      </c>
      <c r="B63" s="88"/>
      <c r="C63" s="88">
        <v>471</v>
      </c>
      <c r="D63" s="80">
        <f t="shared" si="27"/>
        <v>50</v>
      </c>
      <c r="E63" s="81">
        <f t="shared" ref="E63:E64" si="32">(F63+G63)</f>
        <v>235.5</v>
      </c>
      <c r="F63" s="81">
        <f t="shared" si="25"/>
        <v>0</v>
      </c>
      <c r="G63" s="82">
        <f t="shared" si="26"/>
        <v>235.5</v>
      </c>
    </row>
    <row r="64" spans="1:11" x14ac:dyDescent="0.25">
      <c r="A64" s="87" t="s">
        <v>167</v>
      </c>
      <c r="B64" s="88"/>
      <c r="C64" s="88">
        <v>637</v>
      </c>
      <c r="D64" s="80">
        <f t="shared" si="27"/>
        <v>50</v>
      </c>
      <c r="E64" s="81">
        <f t="shared" si="32"/>
        <v>318.5</v>
      </c>
      <c r="F64" s="81">
        <f t="shared" si="25"/>
        <v>0</v>
      </c>
      <c r="G64" s="82">
        <f t="shared" si="26"/>
        <v>318.5</v>
      </c>
    </row>
    <row r="65" spans="1:9" x14ac:dyDescent="0.25">
      <c r="A65" s="87" t="s">
        <v>168</v>
      </c>
      <c r="B65" s="88"/>
      <c r="C65" s="88">
        <v>598</v>
      </c>
      <c r="D65" s="80">
        <f t="shared" si="27"/>
        <v>50</v>
      </c>
      <c r="E65" s="81">
        <f t="shared" ref="E65" si="33">(F65+G65)</f>
        <v>299</v>
      </c>
      <c r="F65" s="81">
        <f t="shared" si="25"/>
        <v>0</v>
      </c>
      <c r="G65" s="82">
        <f t="shared" si="26"/>
        <v>299</v>
      </c>
    </row>
    <row r="66" spans="1:9" x14ac:dyDescent="0.25">
      <c r="A66" s="87" t="s">
        <v>267</v>
      </c>
      <c r="B66" s="88"/>
      <c r="C66" s="88">
        <v>1030</v>
      </c>
      <c r="D66" s="80">
        <f t="shared" si="27"/>
        <v>50</v>
      </c>
      <c r="E66" s="81">
        <f t="shared" ref="E66" si="34">(F66+G66)</f>
        <v>515</v>
      </c>
      <c r="F66" s="81">
        <f t="shared" ref="F66" si="35">(B66*D66)/100</f>
        <v>0</v>
      </c>
      <c r="G66" s="82">
        <f t="shared" ref="G66" si="36">(C66*D66)/100</f>
        <v>515</v>
      </c>
    </row>
    <row r="67" spans="1:9" x14ac:dyDescent="0.25">
      <c r="A67" s="87" t="s">
        <v>134</v>
      </c>
      <c r="B67" s="88"/>
      <c r="C67" s="88">
        <v>8230</v>
      </c>
      <c r="D67" s="80">
        <f>(3000*10000)/1000</f>
        <v>30000</v>
      </c>
      <c r="E67" s="81">
        <f t="shared" si="24"/>
        <v>24690</v>
      </c>
      <c r="F67" s="81">
        <f>(B67*D67)/10000</f>
        <v>0</v>
      </c>
      <c r="G67" s="82">
        <f>(C67*D67)/10000</f>
        <v>24690</v>
      </c>
      <c r="I67" t="s">
        <v>73</v>
      </c>
    </row>
    <row r="68" spans="1:9" x14ac:dyDescent="0.25">
      <c r="A68" s="87" t="s">
        <v>135</v>
      </c>
      <c r="B68" s="88"/>
      <c r="C68" s="88">
        <v>3996</v>
      </c>
      <c r="D68" s="80">
        <f>(3000*10000)/1000</f>
        <v>30000</v>
      </c>
      <c r="E68" s="81">
        <f t="shared" ref="E68:E70" si="37">(F68+G68)</f>
        <v>11988</v>
      </c>
      <c r="F68" s="81">
        <f>(B68*D68)/10000</f>
        <v>0</v>
      </c>
      <c r="G68" s="82">
        <f>(C68*D68)/10000</f>
        <v>11988</v>
      </c>
    </row>
    <row r="69" spans="1:9" x14ac:dyDescent="0.25">
      <c r="A69" s="87" t="s">
        <v>136</v>
      </c>
      <c r="B69" s="88"/>
      <c r="C69" s="88">
        <v>4383</v>
      </c>
      <c r="D69" s="80">
        <f>(3000*10000)/1000</f>
        <v>30000</v>
      </c>
      <c r="E69" s="81">
        <f t="shared" ref="E69" si="38">(F69+G69)</f>
        <v>13149</v>
      </c>
      <c r="F69" s="81">
        <f>(B69*D69)/10000</f>
        <v>0</v>
      </c>
      <c r="G69" s="82">
        <f>(C69*D69)/10000</f>
        <v>13149</v>
      </c>
    </row>
    <row r="70" spans="1:9" ht="15.75" customHeight="1" x14ac:dyDescent="0.25">
      <c r="A70" s="87" t="s">
        <v>164</v>
      </c>
      <c r="B70" s="88"/>
      <c r="C70" s="88">
        <v>3016</v>
      </c>
      <c r="D70" s="80">
        <f>(3000*10000)/1000</f>
        <v>30000</v>
      </c>
      <c r="E70" s="81">
        <f t="shared" si="37"/>
        <v>9048</v>
      </c>
      <c r="F70" s="81">
        <f>(B70*D70)/10000</f>
        <v>0</v>
      </c>
      <c r="G70" s="82">
        <f>(C70*D70)/10000</f>
        <v>9048</v>
      </c>
    </row>
    <row r="71" spans="1:9" ht="15.75" thickBot="1" x14ac:dyDescent="0.3">
      <c r="A71" s="101" t="s">
        <v>165</v>
      </c>
      <c r="B71" s="102"/>
      <c r="C71" s="102">
        <v>2985</v>
      </c>
      <c r="D71" s="103">
        <f>(3000*10000)/1000</f>
        <v>30000</v>
      </c>
      <c r="E71" s="104">
        <f t="shared" si="24"/>
        <v>8955</v>
      </c>
      <c r="F71" s="104">
        <f>(B71*D71)/10000</f>
        <v>0</v>
      </c>
      <c r="G71" s="105">
        <f>(C71*D71)/10000</f>
        <v>8955</v>
      </c>
    </row>
    <row r="72" spans="1:9" ht="15.75" thickBot="1" x14ac:dyDescent="0.3">
      <c r="A72" s="76" t="s">
        <v>53</v>
      </c>
      <c r="B72" s="108">
        <f>SUM(B56:B71)</f>
        <v>339</v>
      </c>
      <c r="C72" s="108">
        <f>SUM(C56:C71)</f>
        <v>30367</v>
      </c>
      <c r="D72" s="108"/>
      <c r="E72" s="108">
        <f>SUM(E56:E71)</f>
        <v>73064.5</v>
      </c>
      <c r="F72" s="108">
        <f>SUM(F56:F71)</f>
        <v>1356</v>
      </c>
      <c r="G72" s="108">
        <f>SUM(G56:G71)</f>
        <v>71708.5</v>
      </c>
    </row>
  </sheetData>
  <mergeCells count="15">
    <mergeCell ref="A54:A55"/>
    <mergeCell ref="B54:C54"/>
    <mergeCell ref="D54:D55"/>
    <mergeCell ref="E54:G54"/>
    <mergeCell ref="A3:G3"/>
    <mergeCell ref="A4:A5"/>
    <mergeCell ref="B4:C4"/>
    <mergeCell ref="D4:D5"/>
    <mergeCell ref="E4:G4"/>
    <mergeCell ref="A38:G38"/>
    <mergeCell ref="A39:A40"/>
    <mergeCell ref="B39:C39"/>
    <mergeCell ref="D39:D40"/>
    <mergeCell ref="E39:G39"/>
    <mergeCell ref="A53:G5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5"/>
  <sheetViews>
    <sheetView topLeftCell="A31" workbookViewId="0">
      <selection activeCell="F46" sqref="F46:F64"/>
    </sheetView>
  </sheetViews>
  <sheetFormatPr defaultRowHeight="15" x14ac:dyDescent="0.25"/>
  <cols>
    <col min="1" max="1" width="15.85546875" customWidth="1"/>
  </cols>
  <sheetData>
    <row r="1" spans="1:7" x14ac:dyDescent="0.25">
      <c r="A1" s="73" t="s">
        <v>54</v>
      </c>
      <c r="B1" s="74"/>
      <c r="C1" s="75"/>
      <c r="D1" s="75"/>
      <c r="E1" s="75"/>
      <c r="F1" s="75"/>
      <c r="G1" s="75"/>
    </row>
    <row r="2" spans="1:7" ht="15.75" thickBot="1" x14ac:dyDescent="0.3">
      <c r="A2" s="75"/>
      <c r="B2" s="75"/>
      <c r="C2" s="75"/>
      <c r="D2" s="75"/>
      <c r="E2" s="75"/>
      <c r="F2" s="75"/>
      <c r="G2" s="75"/>
    </row>
    <row r="3" spans="1:7" ht="15.75" thickBot="1" x14ac:dyDescent="0.3">
      <c r="A3" s="248" t="s">
        <v>74</v>
      </c>
      <c r="B3" s="249"/>
      <c r="C3" s="249"/>
      <c r="D3" s="249"/>
      <c r="E3" s="249"/>
      <c r="F3" s="249"/>
      <c r="G3" s="250"/>
    </row>
    <row r="4" spans="1:7" x14ac:dyDescent="0.25">
      <c r="A4" s="251" t="s">
        <v>55</v>
      </c>
      <c r="B4" s="253" t="s">
        <v>62</v>
      </c>
      <c r="C4" s="253"/>
      <c r="D4" s="254" t="s">
        <v>56</v>
      </c>
      <c r="E4" s="253" t="s">
        <v>57</v>
      </c>
      <c r="F4" s="253"/>
      <c r="G4" s="256"/>
    </row>
    <row r="5" spans="1:7" ht="39" thickBot="1" x14ac:dyDescent="0.3">
      <c r="A5" s="252"/>
      <c r="B5" s="91" t="s">
        <v>63</v>
      </c>
      <c r="C5" s="91" t="s">
        <v>64</v>
      </c>
      <c r="D5" s="255"/>
      <c r="E5" s="91" t="s">
        <v>57</v>
      </c>
      <c r="F5" s="91" t="s">
        <v>58</v>
      </c>
      <c r="G5" s="92" t="s">
        <v>59</v>
      </c>
    </row>
    <row r="6" spans="1:7" x14ac:dyDescent="0.25">
      <c r="A6" s="85" t="s">
        <v>115</v>
      </c>
      <c r="B6" s="86"/>
      <c r="C6" s="86">
        <v>1196</v>
      </c>
      <c r="D6" s="77">
        <f>(8000*100)/1000</f>
        <v>800</v>
      </c>
      <c r="E6" s="78">
        <f t="shared" ref="E6:E21" si="0">(F6+G6)</f>
        <v>9568</v>
      </c>
      <c r="F6" s="78">
        <f t="shared" ref="F6:F21" si="1">(B6*D6)/100</f>
        <v>0</v>
      </c>
      <c r="G6" s="79">
        <f t="shared" ref="G6:G21" si="2">(C6*D6)/100</f>
        <v>9568</v>
      </c>
    </row>
    <row r="7" spans="1:7" x14ac:dyDescent="0.25">
      <c r="A7" s="85" t="s">
        <v>170</v>
      </c>
      <c r="B7" s="86"/>
      <c r="C7" s="86">
        <v>221</v>
      </c>
      <c r="D7" s="77">
        <f>(8000*100)/1000</f>
        <v>800</v>
      </c>
      <c r="E7" s="78">
        <f t="shared" ref="E7" si="3">(F7+G7)</f>
        <v>1768</v>
      </c>
      <c r="F7" s="78">
        <f t="shared" ref="F7" si="4">(B7*D7)/100</f>
        <v>0</v>
      </c>
      <c r="G7" s="79">
        <f t="shared" ref="G7" si="5">(C7*D7)/100</f>
        <v>1768</v>
      </c>
    </row>
    <row r="8" spans="1:7" x14ac:dyDescent="0.25">
      <c r="A8" s="85" t="s">
        <v>171</v>
      </c>
      <c r="B8" s="86"/>
      <c r="C8" s="86">
        <v>850</v>
      </c>
      <c r="D8" s="77">
        <f>(8000*100)/1000</f>
        <v>800</v>
      </c>
      <c r="E8" s="78">
        <f t="shared" si="0"/>
        <v>6800</v>
      </c>
      <c r="F8" s="78">
        <f t="shared" si="1"/>
        <v>0</v>
      </c>
      <c r="G8" s="79">
        <f t="shared" si="2"/>
        <v>6800</v>
      </c>
    </row>
    <row r="9" spans="1:7" x14ac:dyDescent="0.25">
      <c r="A9" s="87" t="s">
        <v>106</v>
      </c>
      <c r="B9" s="88"/>
      <c r="C9" s="88">
        <v>671</v>
      </c>
      <c r="D9" s="77">
        <f>(6000*100)/1000</f>
        <v>600</v>
      </c>
      <c r="E9" s="78">
        <f t="shared" ref="E9:E10" si="6">(F9+G9)</f>
        <v>4026</v>
      </c>
      <c r="F9" s="78">
        <f t="shared" ref="F9:F10" si="7">(B9*D9)/100</f>
        <v>0</v>
      </c>
      <c r="G9" s="79">
        <f t="shared" ref="G9:G10" si="8">(C9*D9)/100</f>
        <v>4026</v>
      </c>
    </row>
    <row r="10" spans="1:7" x14ac:dyDescent="0.25">
      <c r="A10" s="87" t="s">
        <v>107</v>
      </c>
      <c r="B10" s="88"/>
      <c r="C10" s="88">
        <v>536</v>
      </c>
      <c r="D10" s="77">
        <f>(6000*100)/1000</f>
        <v>600</v>
      </c>
      <c r="E10" s="78">
        <f t="shared" si="6"/>
        <v>3216</v>
      </c>
      <c r="F10" s="78">
        <f t="shared" si="7"/>
        <v>0</v>
      </c>
      <c r="G10" s="79">
        <f t="shared" si="8"/>
        <v>3216</v>
      </c>
    </row>
    <row r="11" spans="1:7" x14ac:dyDescent="0.25">
      <c r="A11" s="87" t="s">
        <v>108</v>
      </c>
      <c r="B11" s="88">
        <v>614</v>
      </c>
      <c r="C11" s="88"/>
      <c r="D11" s="77">
        <f>(6000*100)/1000</f>
        <v>600</v>
      </c>
      <c r="E11" s="78">
        <f t="shared" si="0"/>
        <v>3684</v>
      </c>
      <c r="F11" s="78">
        <f t="shared" si="1"/>
        <v>3684</v>
      </c>
      <c r="G11" s="79">
        <f t="shared" si="2"/>
        <v>0</v>
      </c>
    </row>
    <row r="12" spans="1:7" x14ac:dyDescent="0.25">
      <c r="A12" s="87" t="s">
        <v>175</v>
      </c>
      <c r="B12" s="88"/>
      <c r="C12" s="88">
        <v>399</v>
      </c>
      <c r="D12" s="77">
        <f>(6000*100)/1000</f>
        <v>600</v>
      </c>
      <c r="E12" s="78">
        <f t="shared" si="0"/>
        <v>2394</v>
      </c>
      <c r="F12" s="78">
        <f t="shared" si="1"/>
        <v>0</v>
      </c>
      <c r="G12" s="79">
        <f t="shared" si="2"/>
        <v>2394</v>
      </c>
    </row>
    <row r="13" spans="1:7" x14ac:dyDescent="0.25">
      <c r="A13" s="87" t="s">
        <v>172</v>
      </c>
      <c r="B13" s="88"/>
      <c r="C13" s="88">
        <v>290</v>
      </c>
      <c r="D13" s="77">
        <f>(6000*100)/1000</f>
        <v>600</v>
      </c>
      <c r="E13" s="78">
        <f t="shared" si="0"/>
        <v>1740</v>
      </c>
      <c r="F13" s="78">
        <f t="shared" si="1"/>
        <v>0</v>
      </c>
      <c r="G13" s="79">
        <f t="shared" si="2"/>
        <v>1740</v>
      </c>
    </row>
    <row r="14" spans="1:7" x14ac:dyDescent="0.25">
      <c r="A14" s="87" t="s">
        <v>109</v>
      </c>
      <c r="B14" s="88"/>
      <c r="C14" s="88">
        <v>420</v>
      </c>
      <c r="D14" s="77">
        <f t="shared" ref="D14:D21" si="9">(2500*100)/1000</f>
        <v>250</v>
      </c>
      <c r="E14" s="78">
        <f t="shared" ref="E14:E16" si="10">(F14+G14)</f>
        <v>1050</v>
      </c>
      <c r="F14" s="78">
        <f t="shared" ref="F14:F16" si="11">(B14*D14)/100</f>
        <v>0</v>
      </c>
      <c r="G14" s="79">
        <f t="shared" ref="G14:G16" si="12">(C14*D14)/100</f>
        <v>1050</v>
      </c>
    </row>
    <row r="15" spans="1:7" x14ac:dyDescent="0.25">
      <c r="A15" s="87" t="s">
        <v>123</v>
      </c>
      <c r="B15" s="88"/>
      <c r="C15" s="88">
        <v>436</v>
      </c>
      <c r="D15" s="77">
        <f t="shared" si="9"/>
        <v>250</v>
      </c>
      <c r="E15" s="78">
        <f t="shared" si="10"/>
        <v>1090</v>
      </c>
      <c r="F15" s="78">
        <f t="shared" si="11"/>
        <v>0</v>
      </c>
      <c r="G15" s="79">
        <f t="shared" si="12"/>
        <v>1090</v>
      </c>
    </row>
    <row r="16" spans="1:7" x14ac:dyDescent="0.25">
      <c r="A16" s="87" t="s">
        <v>176</v>
      </c>
      <c r="B16" s="88"/>
      <c r="C16" s="88">
        <v>514</v>
      </c>
      <c r="D16" s="77">
        <f t="shared" si="9"/>
        <v>250</v>
      </c>
      <c r="E16" s="78">
        <f t="shared" si="10"/>
        <v>1285</v>
      </c>
      <c r="F16" s="78">
        <f t="shared" si="11"/>
        <v>0</v>
      </c>
      <c r="G16" s="79">
        <f t="shared" si="12"/>
        <v>1285</v>
      </c>
    </row>
    <row r="17" spans="1:11" x14ac:dyDescent="0.25">
      <c r="A17" s="87" t="s">
        <v>152</v>
      </c>
      <c r="B17" s="88"/>
      <c r="C17" s="88">
        <v>406</v>
      </c>
      <c r="D17" s="77">
        <f t="shared" si="9"/>
        <v>250</v>
      </c>
      <c r="E17" s="78">
        <f t="shared" si="0"/>
        <v>1015</v>
      </c>
      <c r="F17" s="78">
        <f t="shared" si="1"/>
        <v>0</v>
      </c>
      <c r="G17" s="79">
        <f t="shared" si="2"/>
        <v>1015</v>
      </c>
    </row>
    <row r="18" spans="1:11" x14ac:dyDescent="0.25">
      <c r="A18" s="87" t="s">
        <v>124</v>
      </c>
      <c r="B18" s="88"/>
      <c r="C18" s="88">
        <v>804</v>
      </c>
      <c r="D18" s="77">
        <f t="shared" si="9"/>
        <v>250</v>
      </c>
      <c r="E18" s="78">
        <f t="shared" ref="E18:E20" si="13">(F18+G18)</f>
        <v>2010</v>
      </c>
      <c r="F18" s="78">
        <f t="shared" ref="F18:F20" si="14">(B18*D18)/100</f>
        <v>0</v>
      </c>
      <c r="G18" s="79">
        <f t="shared" ref="G18:G20" si="15">(C18*D18)/100</f>
        <v>2010</v>
      </c>
    </row>
    <row r="19" spans="1:11" x14ac:dyDescent="0.25">
      <c r="A19" s="87" t="s">
        <v>173</v>
      </c>
      <c r="B19" s="88"/>
      <c r="C19" s="88">
        <v>291</v>
      </c>
      <c r="D19" s="77">
        <f t="shared" si="9"/>
        <v>250</v>
      </c>
      <c r="E19" s="78">
        <f t="shared" si="13"/>
        <v>727.5</v>
      </c>
      <c r="F19" s="78">
        <f t="shared" si="14"/>
        <v>0</v>
      </c>
      <c r="G19" s="79">
        <f t="shared" si="15"/>
        <v>727.5</v>
      </c>
    </row>
    <row r="20" spans="1:11" x14ac:dyDescent="0.25">
      <c r="A20" s="87" t="s">
        <v>174</v>
      </c>
      <c r="B20" s="88"/>
      <c r="C20" s="88">
        <v>299</v>
      </c>
      <c r="D20" s="77">
        <f t="shared" si="9"/>
        <v>250</v>
      </c>
      <c r="E20" s="78">
        <f t="shared" si="13"/>
        <v>747.5</v>
      </c>
      <c r="F20" s="78">
        <f t="shared" si="14"/>
        <v>0</v>
      </c>
      <c r="G20" s="79">
        <f t="shared" si="15"/>
        <v>747.5</v>
      </c>
    </row>
    <row r="21" spans="1:11" ht="15.75" thickBot="1" x14ac:dyDescent="0.3">
      <c r="A21" s="87" t="s">
        <v>177</v>
      </c>
      <c r="B21" s="88"/>
      <c r="C21" s="88">
        <v>531</v>
      </c>
      <c r="D21" s="77">
        <f t="shared" si="9"/>
        <v>250</v>
      </c>
      <c r="E21" s="78">
        <f t="shared" si="0"/>
        <v>1327.5</v>
      </c>
      <c r="F21" s="78">
        <f t="shared" si="1"/>
        <v>0</v>
      </c>
      <c r="G21" s="79">
        <f t="shared" si="2"/>
        <v>1327.5</v>
      </c>
    </row>
    <row r="22" spans="1:11" ht="15.75" thickBot="1" x14ac:dyDescent="0.3">
      <c r="A22" s="83" t="s">
        <v>53</v>
      </c>
      <c r="B22" s="84">
        <f>SUM(B6:B21)</f>
        <v>614</v>
      </c>
      <c r="C22" s="84">
        <f>SUM(C6:C21)</f>
        <v>7864</v>
      </c>
      <c r="D22" s="84"/>
      <c r="E22" s="84">
        <f>SUM(E6:E21)</f>
        <v>42448.5</v>
      </c>
      <c r="F22" s="84">
        <f>SUM(F6:F21)</f>
        <v>3684</v>
      </c>
      <c r="G22" s="84">
        <f>SUM(G6:G21)</f>
        <v>38764.5</v>
      </c>
    </row>
    <row r="26" spans="1:11" x14ac:dyDescent="0.25">
      <c r="A26" s="23" t="s">
        <v>61</v>
      </c>
      <c r="B26" s="59"/>
      <c r="C26" s="19"/>
      <c r="D26" s="19"/>
      <c r="E26" s="19"/>
      <c r="F26" s="19"/>
      <c r="G26" s="19"/>
      <c r="H26" s="19"/>
      <c r="I26" s="19"/>
      <c r="J26" s="19"/>
      <c r="K26" s="19"/>
    </row>
    <row r="27" spans="1:11" ht="15.75" thickBot="1" x14ac:dyDescent="0.3"/>
    <row r="28" spans="1:11" ht="15.75" thickBot="1" x14ac:dyDescent="0.3">
      <c r="A28" s="248" t="s">
        <v>74</v>
      </c>
      <c r="B28" s="249"/>
      <c r="C28" s="249"/>
      <c r="D28" s="249"/>
      <c r="E28" s="249"/>
      <c r="F28" s="249"/>
      <c r="G28" s="250"/>
    </row>
    <row r="29" spans="1:11" x14ac:dyDescent="0.25">
      <c r="A29" s="251" t="s">
        <v>65</v>
      </c>
      <c r="B29" s="253" t="s">
        <v>66</v>
      </c>
      <c r="C29" s="253"/>
      <c r="D29" s="254" t="s">
        <v>68</v>
      </c>
      <c r="E29" s="253" t="s">
        <v>57</v>
      </c>
      <c r="F29" s="253"/>
      <c r="G29" s="256"/>
    </row>
    <row r="30" spans="1:11" ht="39" thickBot="1" x14ac:dyDescent="0.3">
      <c r="A30" s="252"/>
      <c r="B30" s="91" t="s">
        <v>63</v>
      </c>
      <c r="C30" s="91" t="s">
        <v>64</v>
      </c>
      <c r="D30" s="255"/>
      <c r="E30" s="91" t="s">
        <v>57</v>
      </c>
      <c r="F30" s="91" t="s">
        <v>58</v>
      </c>
      <c r="G30" s="92" t="s">
        <v>59</v>
      </c>
    </row>
    <row r="31" spans="1:11" x14ac:dyDescent="0.25">
      <c r="A31" s="85"/>
      <c r="B31" s="86"/>
      <c r="C31" s="86"/>
      <c r="D31" s="93"/>
      <c r="E31" s="78">
        <f t="shared" ref="E31:E36" si="16">(F31+G31)</f>
        <v>0</v>
      </c>
      <c r="F31" s="78">
        <f t="shared" ref="F31:F36" si="17">(B31*D31)/100</f>
        <v>0</v>
      </c>
      <c r="G31" s="79">
        <f t="shared" ref="G31:G36" si="18">(C31*D31)/100</f>
        <v>0</v>
      </c>
    </row>
    <row r="32" spans="1:11" x14ac:dyDescent="0.25">
      <c r="A32" s="87"/>
      <c r="B32" s="88"/>
      <c r="C32" s="88"/>
      <c r="D32" s="94"/>
      <c r="E32" s="78">
        <f t="shared" si="16"/>
        <v>0</v>
      </c>
      <c r="F32" s="78">
        <f t="shared" si="17"/>
        <v>0</v>
      </c>
      <c r="G32" s="79">
        <f t="shared" si="18"/>
        <v>0</v>
      </c>
    </row>
    <row r="33" spans="1:11" x14ac:dyDescent="0.25">
      <c r="A33" s="87"/>
      <c r="B33" s="88"/>
      <c r="C33" s="88"/>
      <c r="D33" s="93"/>
      <c r="E33" s="78">
        <f t="shared" si="16"/>
        <v>0</v>
      </c>
      <c r="F33" s="78">
        <f t="shared" si="17"/>
        <v>0</v>
      </c>
      <c r="G33" s="79">
        <f t="shared" si="18"/>
        <v>0</v>
      </c>
    </row>
    <row r="34" spans="1:11" x14ac:dyDescent="0.25">
      <c r="A34" s="87"/>
      <c r="B34" s="88"/>
      <c r="C34" s="88"/>
      <c r="D34" s="94"/>
      <c r="E34" s="78">
        <f t="shared" si="16"/>
        <v>0</v>
      </c>
      <c r="F34" s="78">
        <f t="shared" si="17"/>
        <v>0</v>
      </c>
      <c r="G34" s="79">
        <f t="shared" si="18"/>
        <v>0</v>
      </c>
    </row>
    <row r="35" spans="1:11" x14ac:dyDescent="0.25">
      <c r="A35" s="87"/>
      <c r="B35" s="88"/>
      <c r="C35" s="88"/>
      <c r="D35" s="93"/>
      <c r="E35" s="78">
        <f t="shared" si="16"/>
        <v>0</v>
      </c>
      <c r="F35" s="78">
        <f t="shared" si="17"/>
        <v>0</v>
      </c>
      <c r="G35" s="79">
        <f t="shared" si="18"/>
        <v>0</v>
      </c>
    </row>
    <row r="36" spans="1:11" ht="15.75" thickBot="1" x14ac:dyDescent="0.3">
      <c r="A36" s="89"/>
      <c r="B36" s="90"/>
      <c r="C36" s="90"/>
      <c r="D36" s="95"/>
      <c r="E36" s="78">
        <f t="shared" si="16"/>
        <v>0</v>
      </c>
      <c r="F36" s="78">
        <f t="shared" si="17"/>
        <v>0</v>
      </c>
      <c r="G36" s="79">
        <f t="shared" si="18"/>
        <v>0</v>
      </c>
    </row>
    <row r="37" spans="1:11" ht="15.75" thickBot="1" x14ac:dyDescent="0.3">
      <c r="A37" s="83" t="s">
        <v>53</v>
      </c>
      <c r="B37" s="84">
        <f>SUM(B31:B36)</f>
        <v>0</v>
      </c>
      <c r="C37" s="84">
        <f>SUM(C31:C36)</f>
        <v>0</v>
      </c>
      <c r="D37" s="84"/>
      <c r="E37" s="84">
        <f>SUM(E31:E36)</f>
        <v>0</v>
      </c>
      <c r="F37" s="84">
        <f>SUM(F31:F36)</f>
        <v>0</v>
      </c>
      <c r="G37" s="84">
        <f>SUM(G31:G36)</f>
        <v>0</v>
      </c>
    </row>
    <row r="41" spans="1:11" x14ac:dyDescent="0.25">
      <c r="A41" s="24" t="s">
        <v>67</v>
      </c>
      <c r="B41" s="22"/>
      <c r="C41" s="19"/>
      <c r="D41" s="19"/>
      <c r="E41" s="19"/>
      <c r="F41" s="19"/>
      <c r="G41" s="19"/>
      <c r="H41" s="19"/>
      <c r="I41" s="19"/>
      <c r="J41" s="19"/>
      <c r="K41" s="19"/>
    </row>
    <row r="42" spans="1:11" ht="15.75" thickBot="1" x14ac:dyDescent="0.3"/>
    <row r="43" spans="1:11" ht="15.75" thickBot="1" x14ac:dyDescent="0.3">
      <c r="A43" s="248" t="s">
        <v>74</v>
      </c>
      <c r="B43" s="249"/>
      <c r="C43" s="249"/>
      <c r="D43" s="249"/>
      <c r="E43" s="249"/>
      <c r="F43" s="249"/>
      <c r="G43" s="250"/>
    </row>
    <row r="44" spans="1:11" x14ac:dyDescent="0.25">
      <c r="A44" s="251" t="s">
        <v>65</v>
      </c>
      <c r="B44" s="253" t="s">
        <v>66</v>
      </c>
      <c r="C44" s="253"/>
      <c r="D44" s="254" t="s">
        <v>68</v>
      </c>
      <c r="E44" s="253" t="s">
        <v>57</v>
      </c>
      <c r="F44" s="253"/>
      <c r="G44" s="256"/>
    </row>
    <row r="45" spans="1:11" ht="39" thickBot="1" x14ac:dyDescent="0.3">
      <c r="A45" s="257"/>
      <c r="B45" s="106" t="s">
        <v>63</v>
      </c>
      <c r="C45" s="106" t="s">
        <v>64</v>
      </c>
      <c r="D45" s="258"/>
      <c r="E45" s="106" t="s">
        <v>57</v>
      </c>
      <c r="F45" s="106" t="s">
        <v>58</v>
      </c>
      <c r="G45" s="107" t="s">
        <v>59</v>
      </c>
    </row>
    <row r="46" spans="1:11" x14ac:dyDescent="0.25">
      <c r="A46" s="96" t="s">
        <v>179</v>
      </c>
      <c r="B46" s="97"/>
      <c r="C46" s="97">
        <v>20800</v>
      </c>
      <c r="D46" s="98">
        <f>(500*10000)/1000</f>
        <v>5000</v>
      </c>
      <c r="E46" s="99">
        <f t="shared" ref="E46:E64" si="19">(F46+G46)</f>
        <v>10400</v>
      </c>
      <c r="F46" s="99">
        <f>(B46*D46)/10000</f>
        <v>0</v>
      </c>
      <c r="G46" s="100">
        <f>(C46*D46)/10000</f>
        <v>10400</v>
      </c>
    </row>
    <row r="47" spans="1:11" x14ac:dyDescent="0.25">
      <c r="A47" s="87" t="s">
        <v>114</v>
      </c>
      <c r="B47" s="88">
        <v>1967</v>
      </c>
      <c r="C47" s="88"/>
      <c r="D47" s="80">
        <f t="shared" ref="D47:D60" si="20">(500*100)/1000</f>
        <v>50</v>
      </c>
      <c r="E47" s="81">
        <f t="shared" si="19"/>
        <v>983.5</v>
      </c>
      <c r="F47" s="81">
        <f t="shared" ref="F47:F58" si="21">(B47*D47)/100</f>
        <v>983.5</v>
      </c>
      <c r="G47" s="82">
        <f t="shared" ref="G47:G58" si="22">(C47*D47)/100</f>
        <v>0</v>
      </c>
    </row>
    <row r="48" spans="1:11" x14ac:dyDescent="0.25">
      <c r="A48" s="87" t="s">
        <v>128</v>
      </c>
      <c r="B48" s="88"/>
      <c r="C48" s="88">
        <v>290</v>
      </c>
      <c r="D48" s="80">
        <f t="shared" si="20"/>
        <v>50</v>
      </c>
      <c r="E48" s="81">
        <f t="shared" si="19"/>
        <v>145</v>
      </c>
      <c r="F48" s="81">
        <f t="shared" si="21"/>
        <v>0</v>
      </c>
      <c r="G48" s="82">
        <f t="shared" si="22"/>
        <v>145</v>
      </c>
    </row>
    <row r="49" spans="1:9" x14ac:dyDescent="0.25">
      <c r="A49" s="87" t="s">
        <v>129</v>
      </c>
      <c r="B49" s="88"/>
      <c r="C49" s="88">
        <v>605</v>
      </c>
      <c r="D49" s="80">
        <f t="shared" si="20"/>
        <v>50</v>
      </c>
      <c r="E49" s="81">
        <f t="shared" si="19"/>
        <v>302.5</v>
      </c>
      <c r="F49" s="81">
        <f t="shared" si="21"/>
        <v>0</v>
      </c>
      <c r="G49" s="82">
        <f t="shared" si="22"/>
        <v>302.5</v>
      </c>
    </row>
    <row r="50" spans="1:9" x14ac:dyDescent="0.25">
      <c r="A50" s="87" t="s">
        <v>130</v>
      </c>
      <c r="B50" s="88"/>
      <c r="C50" s="88">
        <v>358</v>
      </c>
      <c r="D50" s="80">
        <f t="shared" si="20"/>
        <v>50</v>
      </c>
      <c r="E50" s="81">
        <f t="shared" si="19"/>
        <v>179</v>
      </c>
      <c r="F50" s="81">
        <f t="shared" si="21"/>
        <v>0</v>
      </c>
      <c r="G50" s="82">
        <f t="shared" si="22"/>
        <v>179</v>
      </c>
    </row>
    <row r="51" spans="1:9" x14ac:dyDescent="0.25">
      <c r="A51" s="87" t="s">
        <v>131</v>
      </c>
      <c r="B51" s="88"/>
      <c r="C51" s="88">
        <v>436</v>
      </c>
      <c r="D51" s="80">
        <f t="shared" si="20"/>
        <v>50</v>
      </c>
      <c r="E51" s="81">
        <f t="shared" si="19"/>
        <v>218</v>
      </c>
      <c r="F51" s="81">
        <f t="shared" si="21"/>
        <v>0</v>
      </c>
      <c r="G51" s="82">
        <f t="shared" si="22"/>
        <v>218</v>
      </c>
    </row>
    <row r="52" spans="1:9" x14ac:dyDescent="0.25">
      <c r="A52" s="87" t="s">
        <v>132</v>
      </c>
      <c r="B52" s="88"/>
      <c r="C52" s="88">
        <v>347</v>
      </c>
      <c r="D52" s="80">
        <f t="shared" si="20"/>
        <v>50</v>
      </c>
      <c r="E52" s="81">
        <f t="shared" si="19"/>
        <v>173.5</v>
      </c>
      <c r="F52" s="81">
        <f t="shared" si="21"/>
        <v>0</v>
      </c>
      <c r="G52" s="82">
        <f t="shared" si="22"/>
        <v>173.5</v>
      </c>
    </row>
    <row r="53" spans="1:9" x14ac:dyDescent="0.25">
      <c r="A53" s="87" t="s">
        <v>133</v>
      </c>
      <c r="B53" s="88"/>
      <c r="C53" s="88">
        <v>111</v>
      </c>
      <c r="D53" s="80">
        <f t="shared" si="20"/>
        <v>50</v>
      </c>
      <c r="E53" s="81">
        <f t="shared" si="19"/>
        <v>55.5</v>
      </c>
      <c r="F53" s="81">
        <f t="shared" si="21"/>
        <v>0</v>
      </c>
      <c r="G53" s="82">
        <f t="shared" si="22"/>
        <v>55.5</v>
      </c>
    </row>
    <row r="54" spans="1:9" x14ac:dyDescent="0.25">
      <c r="A54" s="87" t="s">
        <v>169</v>
      </c>
      <c r="B54" s="88">
        <v>394</v>
      </c>
      <c r="C54" s="88"/>
      <c r="D54" s="80">
        <f t="shared" si="20"/>
        <v>50</v>
      </c>
      <c r="E54" s="81">
        <f t="shared" ref="E54:E57" si="23">(F54+G54)</f>
        <v>197</v>
      </c>
      <c r="F54" s="81">
        <f t="shared" si="21"/>
        <v>197</v>
      </c>
      <c r="G54" s="82">
        <f t="shared" si="22"/>
        <v>0</v>
      </c>
    </row>
    <row r="55" spans="1:9" x14ac:dyDescent="0.25">
      <c r="A55" s="87" t="s">
        <v>166</v>
      </c>
      <c r="B55" s="88">
        <v>678</v>
      </c>
      <c r="C55" s="88"/>
      <c r="D55" s="80">
        <f t="shared" si="20"/>
        <v>50</v>
      </c>
      <c r="E55" s="81">
        <f t="shared" si="23"/>
        <v>339</v>
      </c>
      <c r="F55" s="81">
        <f t="shared" si="21"/>
        <v>339</v>
      </c>
      <c r="G55" s="82">
        <f t="shared" si="22"/>
        <v>0</v>
      </c>
    </row>
    <row r="56" spans="1:9" x14ac:dyDescent="0.25">
      <c r="A56" s="87" t="s">
        <v>167</v>
      </c>
      <c r="B56" s="88"/>
      <c r="C56" s="88">
        <v>243</v>
      </c>
      <c r="D56" s="80">
        <f t="shared" si="20"/>
        <v>50</v>
      </c>
      <c r="E56" s="81">
        <f t="shared" ref="E56" si="24">(F56+G56)</f>
        <v>121.5</v>
      </c>
      <c r="F56" s="81">
        <f t="shared" si="21"/>
        <v>0</v>
      </c>
      <c r="G56" s="82">
        <f t="shared" si="22"/>
        <v>121.5</v>
      </c>
    </row>
    <row r="57" spans="1:9" x14ac:dyDescent="0.25">
      <c r="A57" s="87" t="s">
        <v>168</v>
      </c>
      <c r="B57" s="88">
        <v>416</v>
      </c>
      <c r="C57" s="88"/>
      <c r="D57" s="80">
        <f t="shared" si="20"/>
        <v>50</v>
      </c>
      <c r="E57" s="81">
        <f t="shared" si="23"/>
        <v>208</v>
      </c>
      <c r="F57" s="81">
        <f t="shared" si="21"/>
        <v>208</v>
      </c>
      <c r="G57" s="82">
        <f t="shared" si="22"/>
        <v>0</v>
      </c>
    </row>
    <row r="58" spans="1:9" x14ac:dyDescent="0.25">
      <c r="A58" s="87" t="s">
        <v>178</v>
      </c>
      <c r="B58" s="88"/>
      <c r="C58" s="88">
        <v>277</v>
      </c>
      <c r="D58" s="80">
        <f t="shared" si="20"/>
        <v>50</v>
      </c>
      <c r="E58" s="81">
        <f t="shared" ref="E58" si="25">(F58+G58)</f>
        <v>138.5</v>
      </c>
      <c r="F58" s="81">
        <f t="shared" si="21"/>
        <v>0</v>
      </c>
      <c r="G58" s="82">
        <f t="shared" si="22"/>
        <v>138.5</v>
      </c>
    </row>
    <row r="59" spans="1:9" x14ac:dyDescent="0.25">
      <c r="A59" s="87" t="s">
        <v>267</v>
      </c>
      <c r="B59" s="88">
        <v>1413</v>
      </c>
      <c r="C59" s="88"/>
      <c r="D59" s="80">
        <f t="shared" si="20"/>
        <v>50</v>
      </c>
      <c r="E59" s="81">
        <f t="shared" ref="E59:E60" si="26">(F59+G59)</f>
        <v>706.5</v>
      </c>
      <c r="F59" s="81">
        <f t="shared" ref="F59:F60" si="27">(B59*D59)/100</f>
        <v>706.5</v>
      </c>
      <c r="G59" s="82">
        <f t="shared" ref="G59:G60" si="28">(C59*D59)/100</f>
        <v>0</v>
      </c>
    </row>
    <row r="60" spans="1:9" x14ac:dyDescent="0.25">
      <c r="A60" s="87" t="s">
        <v>205</v>
      </c>
      <c r="B60" s="88">
        <v>1306</v>
      </c>
      <c r="C60" s="88"/>
      <c r="D60" s="80">
        <f t="shared" si="20"/>
        <v>50</v>
      </c>
      <c r="E60" s="81">
        <f t="shared" si="26"/>
        <v>653</v>
      </c>
      <c r="F60" s="81">
        <f t="shared" si="27"/>
        <v>653</v>
      </c>
      <c r="G60" s="82">
        <f t="shared" si="28"/>
        <v>0</v>
      </c>
    </row>
    <row r="61" spans="1:9" x14ac:dyDescent="0.25">
      <c r="A61" s="87" t="s">
        <v>134</v>
      </c>
      <c r="B61" s="88">
        <v>3557</v>
      </c>
      <c r="C61" s="88"/>
      <c r="D61" s="80">
        <f>(3000*10000)/1000</f>
        <v>30000</v>
      </c>
      <c r="E61" s="81">
        <f t="shared" si="19"/>
        <v>10671</v>
      </c>
      <c r="F61" s="81">
        <f>(B61*D61)/10000</f>
        <v>10671</v>
      </c>
      <c r="G61" s="82">
        <f>(C61*D61)/10000</f>
        <v>0</v>
      </c>
      <c r="I61" t="s">
        <v>73</v>
      </c>
    </row>
    <row r="62" spans="1:9" x14ac:dyDescent="0.25">
      <c r="A62" s="87" t="s">
        <v>135</v>
      </c>
      <c r="B62" s="88">
        <v>7179</v>
      </c>
      <c r="C62" s="88"/>
      <c r="D62" s="80">
        <f>(3000*10000)/1000</f>
        <v>30000</v>
      </c>
      <c r="E62" s="81">
        <f t="shared" ref="E62:E63" si="29">(F62+G62)</f>
        <v>21537</v>
      </c>
      <c r="F62" s="81">
        <f>(B62*D62)/10000</f>
        <v>21537</v>
      </c>
      <c r="G62" s="82">
        <f>(C62*D62)/10000</f>
        <v>0</v>
      </c>
    </row>
    <row r="63" spans="1:9" x14ac:dyDescent="0.25">
      <c r="A63" s="87" t="s">
        <v>136</v>
      </c>
      <c r="B63" s="88"/>
      <c r="C63" s="88">
        <v>1809</v>
      </c>
      <c r="D63" s="80">
        <f>(3000*10000)/1000</f>
        <v>30000</v>
      </c>
      <c r="E63" s="81">
        <f t="shared" si="29"/>
        <v>5427</v>
      </c>
      <c r="F63" s="81">
        <f>(B63*D63)/10000</f>
        <v>0</v>
      </c>
      <c r="G63" s="82">
        <f>(C63*D63)/10000</f>
        <v>5427</v>
      </c>
    </row>
    <row r="64" spans="1:9" ht="15.75" customHeight="1" thickBot="1" x14ac:dyDescent="0.3">
      <c r="A64" s="101" t="s">
        <v>164</v>
      </c>
      <c r="B64" s="102"/>
      <c r="C64" s="102">
        <v>1957</v>
      </c>
      <c r="D64" s="103">
        <f>(3000*10000)/1000</f>
        <v>30000</v>
      </c>
      <c r="E64" s="104">
        <f t="shared" si="19"/>
        <v>5871</v>
      </c>
      <c r="F64" s="104">
        <f>(B64*D64)/10000</f>
        <v>0</v>
      </c>
      <c r="G64" s="105">
        <f>(C64*D64)/10000</f>
        <v>5871</v>
      </c>
    </row>
    <row r="65" spans="1:7" ht="15.75" thickBot="1" x14ac:dyDescent="0.3">
      <c r="A65" s="76" t="s">
        <v>53</v>
      </c>
      <c r="B65" s="108">
        <f>SUM(B46:B64)</f>
        <v>16910</v>
      </c>
      <c r="C65" s="108">
        <f>SUM(C46:C64)</f>
        <v>27233</v>
      </c>
      <c r="D65" s="108"/>
      <c r="E65" s="108">
        <f>SUM(E46:E64)</f>
        <v>58326.5</v>
      </c>
      <c r="F65" s="108">
        <f>SUM(F46:F64)</f>
        <v>35295</v>
      </c>
      <c r="G65" s="108">
        <f>SUM(G46:G64)</f>
        <v>23031.5</v>
      </c>
    </row>
  </sheetData>
  <mergeCells count="15">
    <mergeCell ref="A44:A45"/>
    <mergeCell ref="B44:C44"/>
    <mergeCell ref="D44:D45"/>
    <mergeCell ref="E44:G44"/>
    <mergeCell ref="A3:G3"/>
    <mergeCell ref="A4:A5"/>
    <mergeCell ref="B4:C4"/>
    <mergeCell ref="D4:D5"/>
    <mergeCell ref="E4:G4"/>
    <mergeCell ref="A28:G28"/>
    <mergeCell ref="A29:A30"/>
    <mergeCell ref="B29:C29"/>
    <mergeCell ref="D29:D30"/>
    <mergeCell ref="E29:G29"/>
    <mergeCell ref="A43:G4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34"/>
  <sheetViews>
    <sheetView topLeftCell="A99" workbookViewId="0">
      <selection activeCell="B123" sqref="B123"/>
    </sheetView>
  </sheetViews>
  <sheetFormatPr defaultRowHeight="15" x14ac:dyDescent="0.25"/>
  <cols>
    <col min="1" max="1" width="12.7109375" customWidth="1"/>
  </cols>
  <sheetData>
    <row r="1" spans="1:7" x14ac:dyDescent="0.25">
      <c r="A1" s="73" t="s">
        <v>54</v>
      </c>
      <c r="B1" s="74"/>
      <c r="C1" s="75"/>
      <c r="D1" s="75"/>
      <c r="E1" s="75"/>
      <c r="F1" s="75"/>
      <c r="G1" s="75"/>
    </row>
    <row r="2" spans="1:7" ht="15.75" thickBot="1" x14ac:dyDescent="0.3">
      <c r="A2" s="75"/>
      <c r="B2" s="75"/>
      <c r="C2" s="75"/>
      <c r="D2" s="75"/>
      <c r="E2" s="75"/>
      <c r="F2" s="75"/>
      <c r="G2" s="75"/>
    </row>
    <row r="3" spans="1:7" ht="15.75" thickBot="1" x14ac:dyDescent="0.3">
      <c r="A3" s="248" t="s">
        <v>75</v>
      </c>
      <c r="B3" s="249"/>
      <c r="C3" s="249"/>
      <c r="D3" s="249"/>
      <c r="E3" s="249"/>
      <c r="F3" s="249"/>
      <c r="G3" s="250"/>
    </row>
    <row r="4" spans="1:7" x14ac:dyDescent="0.25">
      <c r="A4" s="251" t="s">
        <v>55</v>
      </c>
      <c r="B4" s="253" t="s">
        <v>62</v>
      </c>
      <c r="C4" s="253"/>
      <c r="D4" s="254" t="s">
        <v>56</v>
      </c>
      <c r="E4" s="253" t="s">
        <v>57</v>
      </c>
      <c r="F4" s="253"/>
      <c r="G4" s="256"/>
    </row>
    <row r="5" spans="1:7" ht="39" thickBot="1" x14ac:dyDescent="0.3">
      <c r="A5" s="252"/>
      <c r="B5" s="91" t="s">
        <v>63</v>
      </c>
      <c r="C5" s="91" t="s">
        <v>64</v>
      </c>
      <c r="D5" s="255"/>
      <c r="E5" s="91" t="s">
        <v>57</v>
      </c>
      <c r="F5" s="91" t="s">
        <v>58</v>
      </c>
      <c r="G5" s="92" t="s">
        <v>59</v>
      </c>
    </row>
    <row r="6" spans="1:7" x14ac:dyDescent="0.25">
      <c r="A6" s="85" t="s">
        <v>184</v>
      </c>
      <c r="B6" s="86">
        <v>352</v>
      </c>
      <c r="C6" s="86"/>
      <c r="D6" s="77">
        <f t="shared" ref="D6:D14" si="0">(8000*100)/1000</f>
        <v>800</v>
      </c>
      <c r="E6" s="78">
        <f t="shared" ref="E6:E38" si="1">(F6+G6)</f>
        <v>2816</v>
      </c>
      <c r="F6" s="78">
        <f t="shared" ref="F6:F38" si="2">(B6*D6)/100</f>
        <v>2816</v>
      </c>
      <c r="G6" s="79">
        <f t="shared" ref="G6:G38" si="3">(C6*D6)/100</f>
        <v>0</v>
      </c>
    </row>
    <row r="7" spans="1:7" x14ac:dyDescent="0.25">
      <c r="A7" s="85" t="s">
        <v>206</v>
      </c>
      <c r="B7" s="86">
        <v>387</v>
      </c>
      <c r="C7" s="86"/>
      <c r="D7" s="77">
        <f t="shared" si="0"/>
        <v>800</v>
      </c>
      <c r="E7" s="78">
        <f t="shared" ref="E7:E10" si="4">(F7+G7)</f>
        <v>3096</v>
      </c>
      <c r="F7" s="78">
        <f t="shared" ref="F7:F10" si="5">(B7*D7)/100</f>
        <v>3096</v>
      </c>
      <c r="G7" s="79">
        <f t="shared" ref="G7:G10" si="6">(C7*D7)/100</f>
        <v>0</v>
      </c>
    </row>
    <row r="8" spans="1:7" x14ac:dyDescent="0.25">
      <c r="A8" s="85" t="s">
        <v>233</v>
      </c>
      <c r="B8" s="86"/>
      <c r="C8" s="86">
        <v>559</v>
      </c>
      <c r="D8" s="77">
        <f t="shared" si="0"/>
        <v>800</v>
      </c>
      <c r="E8" s="78">
        <f t="shared" ref="E8" si="7">(F8+G8)</f>
        <v>4472</v>
      </c>
      <c r="F8" s="78">
        <f t="shared" ref="F8" si="8">(B8*D8)/100</f>
        <v>0</v>
      </c>
      <c r="G8" s="79">
        <f t="shared" ref="G8" si="9">(C8*D8)/100</f>
        <v>4472</v>
      </c>
    </row>
    <row r="9" spans="1:7" x14ac:dyDescent="0.25">
      <c r="A9" s="85" t="s">
        <v>234</v>
      </c>
      <c r="B9" s="86"/>
      <c r="C9" s="86">
        <v>680</v>
      </c>
      <c r="D9" s="77">
        <f t="shared" si="0"/>
        <v>800</v>
      </c>
      <c r="E9" s="78">
        <f t="shared" ref="E9" si="10">(F9+G9)</f>
        <v>5440</v>
      </c>
      <c r="F9" s="78">
        <f t="shared" ref="F9" si="11">(B9*D9)/100</f>
        <v>0</v>
      </c>
      <c r="G9" s="79">
        <f t="shared" ref="G9" si="12">(C9*D9)/100</f>
        <v>5440</v>
      </c>
    </row>
    <row r="10" spans="1:7" x14ac:dyDescent="0.25">
      <c r="A10" s="85" t="s">
        <v>217</v>
      </c>
      <c r="B10" s="86"/>
      <c r="C10" s="86">
        <v>405</v>
      </c>
      <c r="D10" s="77">
        <f t="shared" si="0"/>
        <v>800</v>
      </c>
      <c r="E10" s="78">
        <f t="shared" si="4"/>
        <v>3240</v>
      </c>
      <c r="F10" s="78">
        <f t="shared" si="5"/>
        <v>0</v>
      </c>
      <c r="G10" s="79">
        <f t="shared" si="6"/>
        <v>3240</v>
      </c>
    </row>
    <row r="11" spans="1:7" x14ac:dyDescent="0.25">
      <c r="A11" s="85" t="s">
        <v>213</v>
      </c>
      <c r="B11" s="86"/>
      <c r="C11" s="86">
        <v>192</v>
      </c>
      <c r="D11" s="77">
        <f t="shared" si="0"/>
        <v>800</v>
      </c>
      <c r="E11" s="78">
        <f t="shared" ref="E11" si="13">(F11+G11)</f>
        <v>1536</v>
      </c>
      <c r="F11" s="78">
        <f t="shared" ref="F11" si="14">(B11*D11)/100</f>
        <v>0</v>
      </c>
      <c r="G11" s="79">
        <f t="shared" ref="G11" si="15">(C11*D11)/100</f>
        <v>1536</v>
      </c>
    </row>
    <row r="12" spans="1:7" x14ac:dyDescent="0.25">
      <c r="A12" s="85" t="s">
        <v>194</v>
      </c>
      <c r="B12" s="86">
        <v>698</v>
      </c>
      <c r="C12" s="86"/>
      <c r="D12" s="77">
        <f t="shared" si="0"/>
        <v>800</v>
      </c>
      <c r="E12" s="78">
        <f t="shared" si="1"/>
        <v>5584</v>
      </c>
      <c r="F12" s="78">
        <f t="shared" si="2"/>
        <v>5584</v>
      </c>
      <c r="G12" s="79">
        <f t="shared" si="3"/>
        <v>0</v>
      </c>
    </row>
    <row r="13" spans="1:7" x14ac:dyDescent="0.25">
      <c r="A13" s="85" t="s">
        <v>196</v>
      </c>
      <c r="B13" s="86">
        <v>1332</v>
      </c>
      <c r="C13" s="86"/>
      <c r="D13" s="77">
        <f t="shared" si="0"/>
        <v>800</v>
      </c>
      <c r="E13" s="78">
        <f t="shared" ref="E13" si="16">(F13+G13)</f>
        <v>10656</v>
      </c>
      <c r="F13" s="78">
        <f t="shared" ref="F13" si="17">(B13*D13)/100</f>
        <v>10656</v>
      </c>
      <c r="G13" s="79">
        <f t="shared" ref="G13" si="18">(C13*D13)/100</f>
        <v>0</v>
      </c>
    </row>
    <row r="14" spans="1:7" x14ac:dyDescent="0.25">
      <c r="A14" s="85" t="s">
        <v>199</v>
      </c>
      <c r="B14" s="86">
        <v>694</v>
      </c>
      <c r="C14" s="86"/>
      <c r="D14" s="77">
        <f t="shared" si="0"/>
        <v>800</v>
      </c>
      <c r="E14" s="78">
        <f t="shared" ref="E14:E15" si="19">(F14+G14)</f>
        <v>5552</v>
      </c>
      <c r="F14" s="78">
        <f t="shared" ref="F14:F15" si="20">(B14*D14)/100</f>
        <v>5552</v>
      </c>
      <c r="G14" s="79">
        <f t="shared" ref="G14:G15" si="21">(C14*D14)/100</f>
        <v>0</v>
      </c>
    </row>
    <row r="15" spans="1:7" x14ac:dyDescent="0.25">
      <c r="A15" s="87" t="s">
        <v>150</v>
      </c>
      <c r="B15" s="88">
        <v>695</v>
      </c>
      <c r="C15" s="88"/>
      <c r="D15" s="77">
        <f t="shared" ref="D15:D24" si="22">(6000*100)/1000</f>
        <v>600</v>
      </c>
      <c r="E15" s="78">
        <f t="shared" si="19"/>
        <v>4170</v>
      </c>
      <c r="F15" s="78">
        <f t="shared" si="20"/>
        <v>4170</v>
      </c>
      <c r="G15" s="79">
        <f t="shared" si="21"/>
        <v>0</v>
      </c>
    </row>
    <row r="16" spans="1:7" x14ac:dyDescent="0.25">
      <c r="A16" s="87" t="s">
        <v>191</v>
      </c>
      <c r="B16" s="88">
        <v>77</v>
      </c>
      <c r="C16" s="88"/>
      <c r="D16" s="77">
        <f t="shared" si="22"/>
        <v>600</v>
      </c>
      <c r="E16" s="78">
        <f t="shared" si="1"/>
        <v>462</v>
      </c>
      <c r="F16" s="78">
        <f t="shared" si="2"/>
        <v>462</v>
      </c>
      <c r="G16" s="79">
        <f t="shared" si="3"/>
        <v>0</v>
      </c>
    </row>
    <row r="17" spans="1:7" x14ac:dyDescent="0.25">
      <c r="A17" s="87" t="s">
        <v>227</v>
      </c>
      <c r="B17" s="88"/>
      <c r="C17" s="88">
        <v>475</v>
      </c>
      <c r="D17" s="77">
        <f t="shared" si="22"/>
        <v>600</v>
      </c>
      <c r="E17" s="78">
        <f t="shared" ref="E17" si="23">(F17+G17)</f>
        <v>2850</v>
      </c>
      <c r="F17" s="78">
        <f t="shared" ref="F17" si="24">(B17*D17)/100</f>
        <v>0</v>
      </c>
      <c r="G17" s="79">
        <f t="shared" ref="G17" si="25">(C17*D17)/100</f>
        <v>2850</v>
      </c>
    </row>
    <row r="18" spans="1:7" x14ac:dyDescent="0.25">
      <c r="A18" s="87" t="s">
        <v>228</v>
      </c>
      <c r="B18" s="88"/>
      <c r="C18" s="88">
        <v>1071</v>
      </c>
      <c r="D18" s="77">
        <f t="shared" si="22"/>
        <v>600</v>
      </c>
      <c r="E18" s="78">
        <f t="shared" ref="E18:E20" si="26">(F18+G18)</f>
        <v>6426</v>
      </c>
      <c r="F18" s="78">
        <f t="shared" ref="F18:F20" si="27">(B18*D18)/100</f>
        <v>0</v>
      </c>
      <c r="G18" s="79">
        <f t="shared" ref="G18:G20" si="28">(C18*D18)/100</f>
        <v>6426</v>
      </c>
    </row>
    <row r="19" spans="1:7" x14ac:dyDescent="0.25">
      <c r="A19" s="87" t="s">
        <v>232</v>
      </c>
      <c r="B19" s="88"/>
      <c r="C19" s="88">
        <v>270</v>
      </c>
      <c r="D19" s="77">
        <f t="shared" si="22"/>
        <v>600</v>
      </c>
      <c r="E19" s="78">
        <f t="shared" si="26"/>
        <v>1620</v>
      </c>
      <c r="F19" s="78">
        <f t="shared" si="27"/>
        <v>0</v>
      </c>
      <c r="G19" s="79">
        <f t="shared" si="28"/>
        <v>1620</v>
      </c>
    </row>
    <row r="20" spans="1:7" x14ac:dyDescent="0.25">
      <c r="A20" s="87" t="s">
        <v>235</v>
      </c>
      <c r="B20" s="88"/>
      <c r="C20" s="88">
        <v>923</v>
      </c>
      <c r="D20" s="77">
        <f t="shared" si="22"/>
        <v>600</v>
      </c>
      <c r="E20" s="78">
        <f t="shared" si="26"/>
        <v>5538</v>
      </c>
      <c r="F20" s="78">
        <f t="shared" si="27"/>
        <v>0</v>
      </c>
      <c r="G20" s="79">
        <f t="shared" si="28"/>
        <v>5538</v>
      </c>
    </row>
    <row r="21" spans="1:7" x14ac:dyDescent="0.25">
      <c r="A21" s="87" t="s">
        <v>214</v>
      </c>
      <c r="B21" s="88"/>
      <c r="C21" s="88">
        <v>114</v>
      </c>
      <c r="D21" s="77">
        <f t="shared" si="22"/>
        <v>600</v>
      </c>
      <c r="E21" s="78">
        <f t="shared" ref="E21" si="29">(F21+G21)</f>
        <v>684</v>
      </c>
      <c r="F21" s="78">
        <f t="shared" ref="F21" si="30">(B21*D21)/100</f>
        <v>0</v>
      </c>
      <c r="G21" s="79">
        <f t="shared" ref="G21" si="31">(C21*D21)/100</f>
        <v>684</v>
      </c>
    </row>
    <row r="22" spans="1:7" x14ac:dyDescent="0.25">
      <c r="A22" s="87" t="s">
        <v>209</v>
      </c>
      <c r="B22" s="88">
        <v>739</v>
      </c>
      <c r="C22" s="88"/>
      <c r="D22" s="77">
        <f t="shared" si="22"/>
        <v>600</v>
      </c>
      <c r="E22" s="78">
        <f t="shared" ref="E22:E24" si="32">(F22+G22)</f>
        <v>4434</v>
      </c>
      <c r="F22" s="78">
        <f t="shared" ref="F22:F24" si="33">(B22*D22)/100</f>
        <v>4434</v>
      </c>
      <c r="G22" s="79">
        <f t="shared" ref="G22:G24" si="34">(C22*D22)/100</f>
        <v>0</v>
      </c>
    </row>
    <row r="23" spans="1:7" x14ac:dyDescent="0.25">
      <c r="A23" s="87" t="s">
        <v>221</v>
      </c>
      <c r="B23" s="88"/>
      <c r="C23" s="88">
        <v>156</v>
      </c>
      <c r="D23" s="77">
        <f t="shared" si="22"/>
        <v>600</v>
      </c>
      <c r="E23" s="78">
        <f t="shared" si="32"/>
        <v>936</v>
      </c>
      <c r="F23" s="78">
        <f t="shared" si="33"/>
        <v>0</v>
      </c>
      <c r="G23" s="79">
        <f t="shared" si="34"/>
        <v>936</v>
      </c>
    </row>
    <row r="24" spans="1:7" x14ac:dyDescent="0.25">
      <c r="A24" s="87" t="s">
        <v>229</v>
      </c>
      <c r="B24" s="88"/>
      <c r="C24" s="88">
        <v>1008</v>
      </c>
      <c r="D24" s="77">
        <f t="shared" si="22"/>
        <v>600</v>
      </c>
      <c r="E24" s="78">
        <f t="shared" si="32"/>
        <v>6048</v>
      </c>
      <c r="F24" s="78">
        <f t="shared" si="33"/>
        <v>0</v>
      </c>
      <c r="G24" s="79">
        <f t="shared" si="34"/>
        <v>6048</v>
      </c>
    </row>
    <row r="25" spans="1:7" x14ac:dyDescent="0.25">
      <c r="A25" s="87" t="s">
        <v>231</v>
      </c>
      <c r="B25" s="88"/>
      <c r="C25" s="88">
        <v>80</v>
      </c>
      <c r="D25" s="77">
        <f t="shared" ref="D25:D38" si="35">(2500*100)/1000</f>
        <v>250</v>
      </c>
      <c r="E25" s="78">
        <f t="shared" ref="E25:E31" si="36">(F25+G25)</f>
        <v>200</v>
      </c>
      <c r="F25" s="78">
        <f t="shared" ref="F25:F31" si="37">(B25*D25)/100</f>
        <v>0</v>
      </c>
      <c r="G25" s="79">
        <f t="shared" ref="G25:G31" si="38">(C25*D25)/100</f>
        <v>200</v>
      </c>
    </row>
    <row r="26" spans="1:7" x14ac:dyDescent="0.25">
      <c r="A26" s="87" t="s">
        <v>236</v>
      </c>
      <c r="B26" s="88"/>
      <c r="C26" s="88">
        <v>928</v>
      </c>
      <c r="D26" s="77">
        <f t="shared" si="35"/>
        <v>250</v>
      </c>
      <c r="E26" s="78">
        <f t="shared" si="36"/>
        <v>2320</v>
      </c>
      <c r="F26" s="78">
        <f t="shared" si="37"/>
        <v>0</v>
      </c>
      <c r="G26" s="79">
        <f t="shared" si="38"/>
        <v>2320</v>
      </c>
    </row>
    <row r="27" spans="1:7" x14ac:dyDescent="0.25">
      <c r="A27" s="87" t="s">
        <v>237</v>
      </c>
      <c r="B27" s="88"/>
      <c r="C27" s="88">
        <v>607</v>
      </c>
      <c r="D27" s="77">
        <f t="shared" si="35"/>
        <v>250</v>
      </c>
      <c r="E27" s="78">
        <f t="shared" si="36"/>
        <v>1517.5</v>
      </c>
      <c r="F27" s="78">
        <f t="shared" si="37"/>
        <v>0</v>
      </c>
      <c r="G27" s="79">
        <f t="shared" si="38"/>
        <v>1517.5</v>
      </c>
    </row>
    <row r="28" spans="1:7" x14ac:dyDescent="0.25">
      <c r="A28" s="87" t="s">
        <v>238</v>
      </c>
      <c r="B28" s="88"/>
      <c r="C28" s="88">
        <v>224</v>
      </c>
      <c r="D28" s="77">
        <f t="shared" si="35"/>
        <v>250</v>
      </c>
      <c r="E28" s="78">
        <f t="shared" si="36"/>
        <v>560</v>
      </c>
      <c r="F28" s="78">
        <f t="shared" si="37"/>
        <v>0</v>
      </c>
      <c r="G28" s="79">
        <f t="shared" si="38"/>
        <v>560</v>
      </c>
    </row>
    <row r="29" spans="1:7" x14ac:dyDescent="0.25">
      <c r="A29" s="87" t="s">
        <v>239</v>
      </c>
      <c r="B29" s="88"/>
      <c r="C29" s="88">
        <v>120</v>
      </c>
      <c r="D29" s="77">
        <f t="shared" si="35"/>
        <v>250</v>
      </c>
      <c r="E29" s="78">
        <f t="shared" si="36"/>
        <v>300</v>
      </c>
      <c r="F29" s="78">
        <f t="shared" si="37"/>
        <v>0</v>
      </c>
      <c r="G29" s="79">
        <f t="shared" si="38"/>
        <v>300</v>
      </c>
    </row>
    <row r="30" spans="1:7" x14ac:dyDescent="0.25">
      <c r="A30" s="87" t="s">
        <v>240</v>
      </c>
      <c r="B30" s="88"/>
      <c r="C30" s="88">
        <v>163</v>
      </c>
      <c r="D30" s="77">
        <f t="shared" si="35"/>
        <v>250</v>
      </c>
      <c r="E30" s="78">
        <f t="shared" si="36"/>
        <v>407.5</v>
      </c>
      <c r="F30" s="78">
        <f t="shared" si="37"/>
        <v>0</v>
      </c>
      <c r="G30" s="79">
        <f t="shared" si="38"/>
        <v>407.5</v>
      </c>
    </row>
    <row r="31" spans="1:7" x14ac:dyDescent="0.25">
      <c r="A31" s="87" t="s">
        <v>241</v>
      </c>
      <c r="B31" s="88"/>
      <c r="C31" s="88">
        <v>82</v>
      </c>
      <c r="D31" s="77">
        <f t="shared" si="35"/>
        <v>250</v>
      </c>
      <c r="E31" s="78">
        <f t="shared" si="36"/>
        <v>205</v>
      </c>
      <c r="F31" s="78">
        <f t="shared" si="37"/>
        <v>0</v>
      </c>
      <c r="G31" s="79">
        <f t="shared" si="38"/>
        <v>205</v>
      </c>
    </row>
    <row r="32" spans="1:7" x14ac:dyDescent="0.25">
      <c r="A32" s="87" t="s">
        <v>224</v>
      </c>
      <c r="B32" s="88"/>
      <c r="C32" s="88">
        <v>217</v>
      </c>
      <c r="D32" s="77">
        <f t="shared" si="35"/>
        <v>250</v>
      </c>
      <c r="E32" s="78">
        <f t="shared" ref="E32" si="39">(F32+G32)</f>
        <v>542.5</v>
      </c>
      <c r="F32" s="78">
        <f t="shared" ref="F32" si="40">(B32*D32)/100</f>
        <v>0</v>
      </c>
      <c r="G32" s="79">
        <f t="shared" ref="G32" si="41">(C32*D32)/100</f>
        <v>542.5</v>
      </c>
    </row>
    <row r="33" spans="1:11" x14ac:dyDescent="0.25">
      <c r="A33" s="87" t="s">
        <v>222</v>
      </c>
      <c r="B33" s="88"/>
      <c r="C33" s="88">
        <v>658</v>
      </c>
      <c r="D33" s="77">
        <f t="shared" si="35"/>
        <v>250</v>
      </c>
      <c r="E33" s="78">
        <f t="shared" ref="E33" si="42">(F33+G33)</f>
        <v>1645</v>
      </c>
      <c r="F33" s="78">
        <f t="shared" ref="F33" si="43">(B33*D33)/100</f>
        <v>0</v>
      </c>
      <c r="G33" s="79">
        <f t="shared" ref="G33" si="44">(C33*D33)/100</f>
        <v>1645</v>
      </c>
    </row>
    <row r="34" spans="1:11" x14ac:dyDescent="0.25">
      <c r="A34" s="87" t="s">
        <v>220</v>
      </c>
      <c r="B34" s="88"/>
      <c r="C34" s="88">
        <v>823</v>
      </c>
      <c r="D34" s="77">
        <f t="shared" si="35"/>
        <v>250</v>
      </c>
      <c r="E34" s="78">
        <f t="shared" ref="E34" si="45">(F34+G34)</f>
        <v>2057.5</v>
      </c>
      <c r="F34" s="78">
        <f t="shared" ref="F34" si="46">(B34*D34)/100</f>
        <v>0</v>
      </c>
      <c r="G34" s="79">
        <f t="shared" ref="G34" si="47">(C34*D34)/100</f>
        <v>2057.5</v>
      </c>
    </row>
    <row r="35" spans="1:11" x14ac:dyDescent="0.25">
      <c r="A35" s="87" t="s">
        <v>219</v>
      </c>
      <c r="B35" s="88"/>
      <c r="C35" s="88">
        <v>263</v>
      </c>
      <c r="D35" s="77">
        <f t="shared" si="35"/>
        <v>250</v>
      </c>
      <c r="E35" s="78">
        <f t="shared" ref="E35" si="48">(F35+G35)</f>
        <v>657.5</v>
      </c>
      <c r="F35" s="78">
        <f t="shared" ref="F35" si="49">(B35*D35)/100</f>
        <v>0</v>
      </c>
      <c r="G35" s="79">
        <f t="shared" ref="G35" si="50">(C35*D35)/100</f>
        <v>657.5</v>
      </c>
    </row>
    <row r="36" spans="1:11" x14ac:dyDescent="0.25">
      <c r="A36" s="87" t="s">
        <v>211</v>
      </c>
      <c r="B36" s="88">
        <v>151</v>
      </c>
      <c r="C36" s="88"/>
      <c r="D36" s="77">
        <f t="shared" si="35"/>
        <v>250</v>
      </c>
      <c r="E36" s="78">
        <f t="shared" si="1"/>
        <v>377.5</v>
      </c>
      <c r="F36" s="78">
        <f t="shared" si="2"/>
        <v>377.5</v>
      </c>
      <c r="G36" s="79">
        <f t="shared" si="3"/>
        <v>0</v>
      </c>
    </row>
    <row r="37" spans="1:11" x14ac:dyDescent="0.25">
      <c r="A37" s="87" t="s">
        <v>210</v>
      </c>
      <c r="B37" s="88">
        <v>1081</v>
      </c>
      <c r="C37" s="88"/>
      <c r="D37" s="77">
        <f t="shared" si="35"/>
        <v>250</v>
      </c>
      <c r="E37" s="78">
        <f t="shared" ref="E37" si="51">(F37+G37)</f>
        <v>2702.5</v>
      </c>
      <c r="F37" s="78">
        <f t="shared" ref="F37" si="52">(B37*D37)/100</f>
        <v>2702.5</v>
      </c>
      <c r="G37" s="79">
        <f t="shared" ref="G37" si="53">(C37*D37)/100</f>
        <v>0</v>
      </c>
    </row>
    <row r="38" spans="1:11" ht="15.75" thickBot="1" x14ac:dyDescent="0.3">
      <c r="A38" s="87" t="s">
        <v>207</v>
      </c>
      <c r="B38" s="88">
        <v>1080</v>
      </c>
      <c r="C38" s="88"/>
      <c r="D38" s="77">
        <f t="shared" si="35"/>
        <v>250</v>
      </c>
      <c r="E38" s="78">
        <f t="shared" si="1"/>
        <v>2700</v>
      </c>
      <c r="F38" s="78">
        <f t="shared" si="2"/>
        <v>2700</v>
      </c>
      <c r="G38" s="79">
        <f t="shared" si="3"/>
        <v>0</v>
      </c>
    </row>
    <row r="39" spans="1:11" ht="15.75" thickBot="1" x14ac:dyDescent="0.3">
      <c r="A39" s="83" t="s">
        <v>53</v>
      </c>
      <c r="B39" s="84">
        <f>SUM(B6:B38)</f>
        <v>7286</v>
      </c>
      <c r="C39" s="84">
        <f>SUM(C6:C38)</f>
        <v>10018</v>
      </c>
      <c r="D39" s="84"/>
      <c r="E39" s="84">
        <f>SUM(E6:E38)</f>
        <v>91752.5</v>
      </c>
      <c r="F39" s="84">
        <f>SUM(F6:F38)</f>
        <v>42550</v>
      </c>
      <c r="G39" s="84">
        <f>SUM(G6:G38)</f>
        <v>49202.5</v>
      </c>
    </row>
    <row r="43" spans="1:11" x14ac:dyDescent="0.25">
      <c r="A43" s="23" t="s">
        <v>61</v>
      </c>
      <c r="B43" s="59"/>
      <c r="C43" s="19"/>
      <c r="D43" s="19"/>
      <c r="E43" s="19"/>
      <c r="F43" s="19"/>
      <c r="G43" s="19"/>
      <c r="H43" s="19"/>
      <c r="I43" s="19"/>
      <c r="J43" s="19"/>
      <c r="K43" s="19"/>
    </row>
    <row r="44" spans="1:11" ht="15.75" thickBot="1" x14ac:dyDescent="0.3"/>
    <row r="45" spans="1:11" ht="15.75" thickBot="1" x14ac:dyDescent="0.3">
      <c r="A45" s="248" t="s">
        <v>75</v>
      </c>
      <c r="B45" s="249"/>
      <c r="C45" s="249"/>
      <c r="D45" s="249"/>
      <c r="E45" s="249"/>
      <c r="F45" s="249"/>
      <c r="G45" s="250"/>
    </row>
    <row r="46" spans="1:11" x14ac:dyDescent="0.25">
      <c r="A46" s="251" t="s">
        <v>65</v>
      </c>
      <c r="B46" s="253" t="s">
        <v>66</v>
      </c>
      <c r="C46" s="253"/>
      <c r="D46" s="254" t="s">
        <v>68</v>
      </c>
      <c r="E46" s="253" t="s">
        <v>57</v>
      </c>
      <c r="F46" s="253"/>
      <c r="G46" s="256"/>
    </row>
    <row r="47" spans="1:11" ht="39" thickBot="1" x14ac:dyDescent="0.3">
      <c r="A47" s="252"/>
      <c r="B47" s="91" t="s">
        <v>63</v>
      </c>
      <c r="C47" s="91" t="s">
        <v>64</v>
      </c>
      <c r="D47" s="255"/>
      <c r="E47" s="91" t="s">
        <v>57</v>
      </c>
      <c r="F47" s="91" t="s">
        <v>58</v>
      </c>
      <c r="G47" s="92" t="s">
        <v>59</v>
      </c>
    </row>
    <row r="48" spans="1:11" ht="25.5" x14ac:dyDescent="0.25">
      <c r="A48" s="85" t="s">
        <v>76</v>
      </c>
      <c r="B48" s="86">
        <v>65000</v>
      </c>
      <c r="C48" s="86"/>
      <c r="D48" s="93">
        <f>(550*10000)/1000</f>
        <v>5500</v>
      </c>
      <c r="E48" s="78">
        <f t="shared" ref="E48:E53" si="54">(F48+G48)</f>
        <v>35750</v>
      </c>
      <c r="F48" s="78">
        <f>(B48*D48)/10000</f>
        <v>35750</v>
      </c>
      <c r="G48" s="112">
        <f>(C48*D48)/10000</f>
        <v>0</v>
      </c>
    </row>
    <row r="49" spans="1:11" ht="25.5" x14ac:dyDescent="0.25">
      <c r="A49" s="87" t="s">
        <v>77</v>
      </c>
      <c r="B49" s="88"/>
      <c r="C49" s="88">
        <v>20000</v>
      </c>
      <c r="D49" s="94">
        <f>(650*10000)/1000</f>
        <v>6500</v>
      </c>
      <c r="E49" s="78">
        <f t="shared" si="54"/>
        <v>13000</v>
      </c>
      <c r="F49" s="78">
        <f>(B49*D49)/10000</f>
        <v>0</v>
      </c>
      <c r="G49" s="112">
        <f>(C49*D49)/10000</f>
        <v>13000</v>
      </c>
    </row>
    <row r="50" spans="1:11" ht="26.25" thickBot="1" x14ac:dyDescent="0.3">
      <c r="A50" s="87" t="s">
        <v>78</v>
      </c>
      <c r="B50" s="88">
        <v>32300</v>
      </c>
      <c r="C50" s="88"/>
      <c r="D50" s="93">
        <f>(1000*10000)/1000</f>
        <v>10000</v>
      </c>
      <c r="E50" s="78">
        <f t="shared" si="54"/>
        <v>32300</v>
      </c>
      <c r="F50" s="78">
        <f>(B50*D50)/10000</f>
        <v>32300</v>
      </c>
      <c r="G50" s="112">
        <f>(C50*D50)/10000</f>
        <v>0</v>
      </c>
    </row>
    <row r="51" spans="1:11" hidden="1" x14ac:dyDescent="0.25">
      <c r="A51" s="87"/>
      <c r="B51" s="88"/>
      <c r="C51" s="88"/>
      <c r="D51" s="94"/>
      <c r="E51" s="78">
        <f t="shared" si="54"/>
        <v>0</v>
      </c>
      <c r="F51" s="78">
        <f>(B51*D51)/100</f>
        <v>0</v>
      </c>
      <c r="G51" s="112">
        <f>(C51*D51)/100</f>
        <v>0</v>
      </c>
    </row>
    <row r="52" spans="1:11" hidden="1" x14ac:dyDescent="0.25">
      <c r="A52" s="87"/>
      <c r="B52" s="88"/>
      <c r="C52" s="88"/>
      <c r="D52" s="93"/>
      <c r="E52" s="78">
        <f t="shared" si="54"/>
        <v>0</v>
      </c>
      <c r="F52" s="78">
        <f>(B52*D52)/100</f>
        <v>0</v>
      </c>
      <c r="G52" s="112">
        <f>(C52*D52)/100</f>
        <v>0</v>
      </c>
    </row>
    <row r="53" spans="1:11" ht="15.75" hidden="1" thickBot="1" x14ac:dyDescent="0.3">
      <c r="A53" s="89"/>
      <c r="B53" s="90"/>
      <c r="C53" s="90"/>
      <c r="D53" s="95"/>
      <c r="E53" s="78">
        <f t="shared" si="54"/>
        <v>0</v>
      </c>
      <c r="F53" s="78">
        <f>(B53*D53)/100</f>
        <v>0</v>
      </c>
      <c r="G53" s="112">
        <f>(C53*D53)/100</f>
        <v>0</v>
      </c>
    </row>
    <row r="54" spans="1:11" ht="15.75" thickBot="1" x14ac:dyDescent="0.3">
      <c r="A54" s="83" t="s">
        <v>53</v>
      </c>
      <c r="B54" s="84">
        <f>SUM(B48:B53)</f>
        <v>97300</v>
      </c>
      <c r="C54" s="84">
        <f>SUM(C48:C53)</f>
        <v>20000</v>
      </c>
      <c r="D54" s="84"/>
      <c r="E54" s="113">
        <f>SUM(E48:E53)</f>
        <v>81050</v>
      </c>
      <c r="F54" s="113">
        <f>SUM(F48:F53)</f>
        <v>68050</v>
      </c>
      <c r="G54" s="113">
        <f>SUM(G48:G53)</f>
        <v>13000</v>
      </c>
    </row>
    <row r="58" spans="1:11" x14ac:dyDescent="0.25">
      <c r="A58" s="24" t="s">
        <v>67</v>
      </c>
      <c r="B58" s="22"/>
      <c r="C58" s="19"/>
      <c r="D58" s="19"/>
      <c r="E58" s="19"/>
      <c r="F58" s="19"/>
      <c r="G58" s="19"/>
      <c r="H58" s="19"/>
      <c r="I58" s="19"/>
      <c r="J58" s="19"/>
      <c r="K58" s="19"/>
    </row>
    <row r="59" spans="1:11" ht="15.75" thickBot="1" x14ac:dyDescent="0.3"/>
    <row r="60" spans="1:11" ht="15.75" thickBot="1" x14ac:dyDescent="0.3">
      <c r="A60" s="248" t="s">
        <v>75</v>
      </c>
      <c r="B60" s="249"/>
      <c r="C60" s="249"/>
      <c r="D60" s="249"/>
      <c r="E60" s="249"/>
      <c r="F60" s="249"/>
      <c r="G60" s="250"/>
    </row>
    <row r="61" spans="1:11" x14ac:dyDescent="0.25">
      <c r="A61" s="251" t="s">
        <v>65</v>
      </c>
      <c r="B61" s="253" t="s">
        <v>66</v>
      </c>
      <c r="C61" s="253"/>
      <c r="D61" s="254" t="s">
        <v>68</v>
      </c>
      <c r="E61" s="253" t="s">
        <v>57</v>
      </c>
      <c r="F61" s="253"/>
      <c r="G61" s="256"/>
    </row>
    <row r="62" spans="1:11" ht="38.25" x14ac:dyDescent="0.25">
      <c r="A62" s="257"/>
      <c r="B62" s="106" t="s">
        <v>63</v>
      </c>
      <c r="C62" s="106" t="s">
        <v>64</v>
      </c>
      <c r="D62" s="258"/>
      <c r="E62" s="106" t="s">
        <v>57</v>
      </c>
      <c r="F62" s="106" t="s">
        <v>58</v>
      </c>
      <c r="G62" s="107" t="s">
        <v>59</v>
      </c>
    </row>
    <row r="63" spans="1:11" s="173" customFormat="1" x14ac:dyDescent="0.25">
      <c r="A63" s="87" t="s">
        <v>247</v>
      </c>
      <c r="B63" s="88"/>
      <c r="C63" s="88">
        <v>332500</v>
      </c>
      <c r="D63" s="80">
        <f t="shared" ref="D63:D78" si="55">(500*10000)/1000</f>
        <v>5000</v>
      </c>
      <c r="E63" s="81">
        <f t="shared" ref="E63:E64" si="56">(F63+G63)</f>
        <v>166250</v>
      </c>
      <c r="F63" s="81">
        <f t="shared" ref="F63:F64" si="57">(B63*D63)/10000</f>
        <v>0</v>
      </c>
      <c r="G63" s="82">
        <f t="shared" ref="G63:G64" si="58">(C63*D63)/10000</f>
        <v>166250</v>
      </c>
    </row>
    <row r="64" spans="1:11" s="173" customFormat="1" x14ac:dyDescent="0.25">
      <c r="A64" s="87" t="s">
        <v>263</v>
      </c>
      <c r="B64" s="88"/>
      <c r="C64" s="88">
        <v>841900</v>
      </c>
      <c r="D64" s="80">
        <f t="shared" si="55"/>
        <v>5000</v>
      </c>
      <c r="E64" s="81">
        <f t="shared" si="56"/>
        <v>420950</v>
      </c>
      <c r="F64" s="81">
        <f t="shared" si="57"/>
        <v>0</v>
      </c>
      <c r="G64" s="82">
        <f t="shared" si="58"/>
        <v>420950</v>
      </c>
    </row>
    <row r="65" spans="1:7" s="173" customFormat="1" x14ac:dyDescent="0.25">
      <c r="A65" s="87" t="s">
        <v>179</v>
      </c>
      <c r="B65" s="88"/>
      <c r="C65" s="88">
        <v>4800</v>
      </c>
      <c r="D65" s="80">
        <f t="shared" si="55"/>
        <v>5000</v>
      </c>
      <c r="E65" s="81">
        <f t="shared" ref="E65:E66" si="59">(F65+G65)</f>
        <v>2400</v>
      </c>
      <c r="F65" s="81">
        <f t="shared" ref="F65:F66" si="60">(B65*D65)/10000</f>
        <v>0</v>
      </c>
      <c r="G65" s="82">
        <f t="shared" ref="G65:G66" si="61">(C65*D65)/10000</f>
        <v>2400</v>
      </c>
    </row>
    <row r="66" spans="1:7" s="173" customFormat="1" x14ac:dyDescent="0.25">
      <c r="A66" s="87" t="s">
        <v>250</v>
      </c>
      <c r="B66" s="88"/>
      <c r="C66" s="88">
        <v>64300</v>
      </c>
      <c r="D66" s="80">
        <f t="shared" si="55"/>
        <v>5000</v>
      </c>
      <c r="E66" s="81">
        <f t="shared" si="59"/>
        <v>32150</v>
      </c>
      <c r="F66" s="81">
        <f t="shared" si="60"/>
        <v>0</v>
      </c>
      <c r="G66" s="82">
        <f t="shared" si="61"/>
        <v>32150</v>
      </c>
    </row>
    <row r="67" spans="1:7" s="173" customFormat="1" x14ac:dyDescent="0.25">
      <c r="A67" s="87" t="s">
        <v>225</v>
      </c>
      <c r="B67" s="88"/>
      <c r="C67" s="88">
        <v>68600</v>
      </c>
      <c r="D67" s="80">
        <f t="shared" si="55"/>
        <v>5000</v>
      </c>
      <c r="E67" s="81">
        <f t="shared" ref="E67:E68" si="62">(F67+G67)</f>
        <v>34300</v>
      </c>
      <c r="F67" s="81">
        <f t="shared" ref="F67:F77" si="63">(B67*D67)/10000</f>
        <v>0</v>
      </c>
      <c r="G67" s="82">
        <f t="shared" ref="G67:G77" si="64">(C67*D67)/10000</f>
        <v>34300</v>
      </c>
    </row>
    <row r="68" spans="1:7" s="173" customFormat="1" x14ac:dyDescent="0.25">
      <c r="A68" s="87" t="s">
        <v>256</v>
      </c>
      <c r="B68" s="88"/>
      <c r="C68" s="88">
        <v>88100</v>
      </c>
      <c r="D68" s="80">
        <f t="shared" si="55"/>
        <v>5000</v>
      </c>
      <c r="E68" s="81">
        <f t="shared" si="62"/>
        <v>44050</v>
      </c>
      <c r="F68" s="81">
        <f t="shared" ref="F68" si="65">(B68*D68)/10000</f>
        <v>0</v>
      </c>
      <c r="G68" s="82">
        <f t="shared" ref="G68" si="66">(C68*D68)/10000</f>
        <v>44050</v>
      </c>
    </row>
    <row r="69" spans="1:7" s="173" customFormat="1" x14ac:dyDescent="0.25">
      <c r="A69" s="87" t="s">
        <v>218</v>
      </c>
      <c r="B69" s="88"/>
      <c r="C69" s="88">
        <v>68700</v>
      </c>
      <c r="D69" s="80">
        <f t="shared" si="55"/>
        <v>5000</v>
      </c>
      <c r="E69" s="81">
        <f t="shared" ref="E69:E133" si="67">(F69+G69)</f>
        <v>34350</v>
      </c>
      <c r="F69" s="81">
        <f t="shared" si="63"/>
        <v>0</v>
      </c>
      <c r="G69" s="82">
        <f t="shared" si="64"/>
        <v>34350</v>
      </c>
    </row>
    <row r="70" spans="1:7" s="173" customFormat="1" x14ac:dyDescent="0.25">
      <c r="A70" s="87" t="s">
        <v>260</v>
      </c>
      <c r="B70" s="88"/>
      <c r="C70" s="88">
        <v>71400</v>
      </c>
      <c r="D70" s="80">
        <f t="shared" si="55"/>
        <v>5000</v>
      </c>
      <c r="E70" s="81">
        <f t="shared" ref="E70:E71" si="68">(F70+G70)</f>
        <v>35700</v>
      </c>
      <c r="F70" s="81">
        <f t="shared" ref="F70:F71" si="69">(B70*D70)/10000</f>
        <v>0</v>
      </c>
      <c r="G70" s="82">
        <f t="shared" ref="G70:G71" si="70">(C70*D70)/10000</f>
        <v>35700</v>
      </c>
    </row>
    <row r="71" spans="1:7" s="173" customFormat="1" x14ac:dyDescent="0.25">
      <c r="A71" s="87" t="s">
        <v>261</v>
      </c>
      <c r="B71" s="88"/>
      <c r="C71" s="88">
        <v>19200</v>
      </c>
      <c r="D71" s="80">
        <f t="shared" si="55"/>
        <v>5000</v>
      </c>
      <c r="E71" s="81">
        <f t="shared" si="68"/>
        <v>9600</v>
      </c>
      <c r="F71" s="81">
        <f t="shared" si="69"/>
        <v>0</v>
      </c>
      <c r="G71" s="82">
        <f t="shared" si="70"/>
        <v>9600</v>
      </c>
    </row>
    <row r="72" spans="1:7" s="173" customFormat="1" x14ac:dyDescent="0.25">
      <c r="A72" s="87" t="s">
        <v>248</v>
      </c>
      <c r="B72" s="88"/>
      <c r="C72" s="88">
        <v>34200</v>
      </c>
      <c r="D72" s="80">
        <f t="shared" si="55"/>
        <v>5000</v>
      </c>
      <c r="E72" s="81">
        <f t="shared" ref="E72" si="71">(F72+G72)</f>
        <v>17100</v>
      </c>
      <c r="F72" s="81">
        <f t="shared" ref="F72" si="72">(B72*D72)/10000</f>
        <v>0</v>
      </c>
      <c r="G72" s="82">
        <f t="shared" ref="G72" si="73">(C72*D72)/10000</f>
        <v>17100</v>
      </c>
    </row>
    <row r="73" spans="1:7" s="173" customFormat="1" x14ac:dyDescent="0.25">
      <c r="A73" s="87" t="s">
        <v>193</v>
      </c>
      <c r="B73" s="88">
        <v>30700</v>
      </c>
      <c r="C73" s="88"/>
      <c r="D73" s="80">
        <f t="shared" si="55"/>
        <v>5000</v>
      </c>
      <c r="E73" s="81">
        <f t="shared" ref="E73:E74" si="74">(F73+G73)</f>
        <v>15350</v>
      </c>
      <c r="F73" s="81">
        <f t="shared" si="63"/>
        <v>15350</v>
      </c>
      <c r="G73" s="82">
        <f t="shared" si="64"/>
        <v>0</v>
      </c>
    </row>
    <row r="74" spans="1:7" s="173" customFormat="1" x14ac:dyDescent="0.25">
      <c r="A74" s="87" t="s">
        <v>242</v>
      </c>
      <c r="B74" s="88">
        <v>33200</v>
      </c>
      <c r="C74" s="88"/>
      <c r="D74" s="80">
        <f t="shared" si="55"/>
        <v>5000</v>
      </c>
      <c r="E74" s="81">
        <f t="shared" si="74"/>
        <v>16600</v>
      </c>
      <c r="F74" s="81">
        <f t="shared" ref="F74" si="75">(B74*D74)/10000</f>
        <v>16600</v>
      </c>
      <c r="G74" s="82">
        <f t="shared" ref="G74" si="76">(C74*D74)/10000</f>
        <v>0</v>
      </c>
    </row>
    <row r="75" spans="1:7" x14ac:dyDescent="0.25">
      <c r="A75" s="87" t="s">
        <v>203</v>
      </c>
      <c r="B75" s="88">
        <v>39000</v>
      </c>
      <c r="C75" s="88"/>
      <c r="D75" s="80">
        <f t="shared" si="55"/>
        <v>5000</v>
      </c>
      <c r="E75" s="81">
        <f t="shared" ref="E75:E76" si="77">(F75+G75)</f>
        <v>19500</v>
      </c>
      <c r="F75" s="81">
        <f t="shared" si="63"/>
        <v>19500</v>
      </c>
      <c r="G75" s="82">
        <f t="shared" si="64"/>
        <v>0</v>
      </c>
    </row>
    <row r="76" spans="1:7" s="173" customFormat="1" x14ac:dyDescent="0.25">
      <c r="A76" s="87" t="s">
        <v>257</v>
      </c>
      <c r="B76" s="88"/>
      <c r="C76" s="88">
        <v>43800</v>
      </c>
      <c r="D76" s="80">
        <f t="shared" si="55"/>
        <v>5000</v>
      </c>
      <c r="E76" s="81">
        <f t="shared" si="77"/>
        <v>21900</v>
      </c>
      <c r="F76" s="81">
        <f t="shared" ref="F76" si="78">(B76*D76)/10000</f>
        <v>0</v>
      </c>
      <c r="G76" s="82">
        <f t="shared" ref="G76" si="79">(C76*D76)/10000</f>
        <v>21900</v>
      </c>
    </row>
    <row r="77" spans="1:7" s="173" customFormat="1" x14ac:dyDescent="0.25">
      <c r="A77" s="87" t="s">
        <v>208</v>
      </c>
      <c r="B77" s="88">
        <v>73700</v>
      </c>
      <c r="C77" s="88"/>
      <c r="D77" s="80">
        <f t="shared" si="55"/>
        <v>5000</v>
      </c>
      <c r="E77" s="81">
        <f t="shared" ref="E77:E78" si="80">(F77+G77)</f>
        <v>36850</v>
      </c>
      <c r="F77" s="81">
        <f t="shared" si="63"/>
        <v>36850</v>
      </c>
      <c r="G77" s="82">
        <f t="shared" si="64"/>
        <v>0</v>
      </c>
    </row>
    <row r="78" spans="1:7" s="173" customFormat="1" x14ac:dyDescent="0.25">
      <c r="A78" s="87" t="s">
        <v>253</v>
      </c>
      <c r="B78" s="88"/>
      <c r="C78" s="88">
        <v>84800</v>
      </c>
      <c r="D78" s="80">
        <f t="shared" si="55"/>
        <v>5000</v>
      </c>
      <c r="E78" s="81">
        <f t="shared" si="80"/>
        <v>42400</v>
      </c>
      <c r="F78" s="81">
        <f t="shared" ref="F78" si="81">(B78*D78)/10000</f>
        <v>0</v>
      </c>
      <c r="G78" s="82">
        <f t="shared" ref="G78" si="82">(C78*D78)/10000</f>
        <v>42400</v>
      </c>
    </row>
    <row r="79" spans="1:7" s="173" customFormat="1" x14ac:dyDescent="0.25">
      <c r="A79" s="87" t="s">
        <v>246</v>
      </c>
      <c r="B79" s="88"/>
      <c r="C79" s="88">
        <v>640</v>
      </c>
      <c r="D79" s="80">
        <f t="shared" ref="D79:D92" si="83">(4000*100)/1000</f>
        <v>400</v>
      </c>
      <c r="E79" s="81">
        <f t="shared" si="67"/>
        <v>2560</v>
      </c>
      <c r="F79" s="81">
        <f t="shared" ref="F79:F80" si="84">(B79*D79)/100</f>
        <v>0</v>
      </c>
      <c r="G79" s="82">
        <f t="shared" ref="G79:G80" si="85">(C79*D79)/100</f>
        <v>2560</v>
      </c>
    </row>
    <row r="80" spans="1:7" s="173" customFormat="1" x14ac:dyDescent="0.25">
      <c r="A80" s="87" t="s">
        <v>249</v>
      </c>
      <c r="B80" s="88"/>
      <c r="C80" s="88">
        <v>552</v>
      </c>
      <c r="D80" s="80">
        <f t="shared" si="83"/>
        <v>400</v>
      </c>
      <c r="E80" s="81">
        <f t="shared" ref="E80" si="86">(F80+G80)</f>
        <v>2208</v>
      </c>
      <c r="F80" s="81">
        <f t="shared" si="84"/>
        <v>0</v>
      </c>
      <c r="G80" s="82">
        <f t="shared" si="85"/>
        <v>2208</v>
      </c>
    </row>
    <row r="81" spans="1:7" s="173" customFormat="1" x14ac:dyDescent="0.25">
      <c r="A81" s="87" t="s">
        <v>226</v>
      </c>
      <c r="B81" s="88"/>
      <c r="C81" s="88">
        <v>412</v>
      </c>
      <c r="D81" s="80">
        <f t="shared" si="83"/>
        <v>400</v>
      </c>
      <c r="E81" s="81">
        <f t="shared" ref="E81:E87" si="87">(F81+G81)</f>
        <v>1648</v>
      </c>
      <c r="F81" s="81">
        <f t="shared" ref="F81:F109" si="88">(B81*D81)/100</f>
        <v>0</v>
      </c>
      <c r="G81" s="82">
        <f t="shared" ref="G81:G109" si="89">(C81*D81)/100</f>
        <v>1648</v>
      </c>
    </row>
    <row r="82" spans="1:7" s="173" customFormat="1" x14ac:dyDescent="0.25">
      <c r="A82" s="87" t="s">
        <v>223</v>
      </c>
      <c r="B82" s="88"/>
      <c r="C82" s="88">
        <v>610</v>
      </c>
      <c r="D82" s="80">
        <f t="shared" si="83"/>
        <v>400</v>
      </c>
      <c r="E82" s="81">
        <f t="shared" si="87"/>
        <v>2440</v>
      </c>
      <c r="F82" s="81">
        <f t="shared" ref="F82" si="90">(B82*D82)/100</f>
        <v>0</v>
      </c>
      <c r="G82" s="82">
        <f t="shared" ref="G82" si="91">(C82*D82)/100</f>
        <v>2440</v>
      </c>
    </row>
    <row r="83" spans="1:7" s="173" customFormat="1" x14ac:dyDescent="0.25">
      <c r="A83" s="87" t="s">
        <v>259</v>
      </c>
      <c r="B83" s="88"/>
      <c r="C83" s="88">
        <v>159</v>
      </c>
      <c r="D83" s="80">
        <f t="shared" si="83"/>
        <v>400</v>
      </c>
      <c r="E83" s="81">
        <f t="shared" ref="E83" si="92">(F83+G83)</f>
        <v>636</v>
      </c>
      <c r="F83" s="81">
        <f t="shared" ref="F83" si="93">(B83*D83)/100</f>
        <v>0</v>
      </c>
      <c r="G83" s="82">
        <f t="shared" ref="G83" si="94">(C83*D83)/100</f>
        <v>636</v>
      </c>
    </row>
    <row r="84" spans="1:7" s="173" customFormat="1" x14ac:dyDescent="0.25">
      <c r="A84" s="87" t="s">
        <v>264</v>
      </c>
      <c r="B84" s="88"/>
      <c r="C84" s="88">
        <v>402</v>
      </c>
      <c r="D84" s="80">
        <f t="shared" si="83"/>
        <v>400</v>
      </c>
      <c r="E84" s="81">
        <f t="shared" ref="E84" si="95">(F84+G84)</f>
        <v>1608</v>
      </c>
      <c r="F84" s="81">
        <f t="shared" ref="F84" si="96">(B84*D84)/100</f>
        <v>0</v>
      </c>
      <c r="G84" s="82">
        <f t="shared" ref="G84" si="97">(C84*D84)/100</f>
        <v>1608</v>
      </c>
    </row>
    <row r="85" spans="1:7" s="173" customFormat="1" x14ac:dyDescent="0.25">
      <c r="A85" s="87" t="s">
        <v>262</v>
      </c>
      <c r="B85" s="88"/>
      <c r="C85" s="88">
        <v>305</v>
      </c>
      <c r="D85" s="80">
        <f t="shared" si="83"/>
        <v>400</v>
      </c>
      <c r="E85" s="81">
        <f t="shared" ref="E85" si="98">(F85+G85)</f>
        <v>1220</v>
      </c>
      <c r="F85" s="81">
        <f t="shared" ref="F85" si="99">(B85*D85)/100</f>
        <v>0</v>
      </c>
      <c r="G85" s="82">
        <f t="shared" ref="G85" si="100">(C85*D85)/100</f>
        <v>1220</v>
      </c>
    </row>
    <row r="86" spans="1:7" s="173" customFormat="1" x14ac:dyDescent="0.25">
      <c r="A86" s="87" t="s">
        <v>265</v>
      </c>
      <c r="B86" s="88"/>
      <c r="C86" s="88">
        <v>1132</v>
      </c>
      <c r="D86" s="80">
        <f t="shared" si="83"/>
        <v>400</v>
      </c>
      <c r="E86" s="81">
        <f t="shared" ref="E86" si="101">(F86+G86)</f>
        <v>4528</v>
      </c>
      <c r="F86" s="81">
        <f t="shared" ref="F86" si="102">(B86*D86)/100</f>
        <v>0</v>
      </c>
      <c r="G86" s="82">
        <f t="shared" ref="G86" si="103">(C86*D86)/100</f>
        <v>4528</v>
      </c>
    </row>
    <row r="87" spans="1:7" s="173" customFormat="1" x14ac:dyDescent="0.25">
      <c r="A87" s="87" t="s">
        <v>245</v>
      </c>
      <c r="B87" s="88">
        <v>390</v>
      </c>
      <c r="C87" s="88">
        <v>742</v>
      </c>
      <c r="D87" s="80">
        <f t="shared" si="83"/>
        <v>400</v>
      </c>
      <c r="E87" s="81">
        <f t="shared" si="87"/>
        <v>4528</v>
      </c>
      <c r="F87" s="81">
        <f t="shared" ref="F87" si="104">(B87*D87)/100</f>
        <v>1560</v>
      </c>
      <c r="G87" s="82">
        <f t="shared" ref="G87" si="105">(C87*D87)/100</f>
        <v>2968</v>
      </c>
    </row>
    <row r="88" spans="1:7" s="173" customFormat="1" x14ac:dyDescent="0.25">
      <c r="A88" s="87" t="s">
        <v>195</v>
      </c>
      <c r="B88" s="88">
        <v>1267</v>
      </c>
      <c r="C88" s="88"/>
      <c r="D88" s="80">
        <f t="shared" si="83"/>
        <v>400</v>
      </c>
      <c r="E88" s="81">
        <f t="shared" ref="E88:E89" si="106">(F88+G88)</f>
        <v>5068</v>
      </c>
      <c r="F88" s="81">
        <f t="shared" si="88"/>
        <v>5068</v>
      </c>
      <c r="G88" s="82">
        <f t="shared" si="89"/>
        <v>0</v>
      </c>
    </row>
    <row r="89" spans="1:7" s="173" customFormat="1" x14ac:dyDescent="0.25">
      <c r="A89" s="87" t="s">
        <v>243</v>
      </c>
      <c r="B89" s="88">
        <v>111</v>
      </c>
      <c r="C89" s="88"/>
      <c r="D89" s="80">
        <f t="shared" si="83"/>
        <v>400</v>
      </c>
      <c r="E89" s="81">
        <f t="shared" si="106"/>
        <v>444</v>
      </c>
      <c r="F89" s="81">
        <f t="shared" ref="F89" si="107">(B89*D89)/100</f>
        <v>444</v>
      </c>
      <c r="G89" s="82">
        <f t="shared" ref="G89" si="108">(C89*D89)/100</f>
        <v>0</v>
      </c>
    </row>
    <row r="90" spans="1:7" s="173" customFormat="1" x14ac:dyDescent="0.25">
      <c r="A90" s="87" t="s">
        <v>258</v>
      </c>
      <c r="B90" s="88"/>
      <c r="C90" s="88">
        <v>1502</v>
      </c>
      <c r="D90" s="80">
        <f t="shared" si="83"/>
        <v>400</v>
      </c>
      <c r="E90" s="81">
        <f t="shared" ref="E90" si="109">(F90+G90)</f>
        <v>6008</v>
      </c>
      <c r="F90" s="81">
        <f t="shared" ref="F90" si="110">(B90*D90)/100</f>
        <v>0</v>
      </c>
      <c r="G90" s="82">
        <f t="shared" ref="G90" si="111">(C90*D90)/100</f>
        <v>6008</v>
      </c>
    </row>
    <row r="91" spans="1:7" s="173" customFormat="1" x14ac:dyDescent="0.25">
      <c r="A91" s="87" t="s">
        <v>244</v>
      </c>
      <c r="B91" s="88">
        <v>636</v>
      </c>
      <c r="C91" s="88"/>
      <c r="D91" s="80">
        <f t="shared" si="83"/>
        <v>400</v>
      </c>
      <c r="E91" s="81">
        <f t="shared" ref="E91:E92" si="112">(F91+G91)</f>
        <v>2544</v>
      </c>
      <c r="F91" s="81">
        <f t="shared" ref="F91:F92" si="113">(B91*D91)/100</f>
        <v>2544</v>
      </c>
      <c r="G91" s="82">
        <f t="shared" ref="G91:G92" si="114">(C91*D91)/100</f>
        <v>0</v>
      </c>
    </row>
    <row r="92" spans="1:7" s="173" customFormat="1" x14ac:dyDescent="0.25">
      <c r="A92" s="87" t="s">
        <v>254</v>
      </c>
      <c r="B92" s="88"/>
      <c r="C92" s="88">
        <v>871</v>
      </c>
      <c r="D92" s="80">
        <f t="shared" si="83"/>
        <v>400</v>
      </c>
      <c r="E92" s="81">
        <f t="shared" si="112"/>
        <v>3484</v>
      </c>
      <c r="F92" s="81">
        <f t="shared" si="113"/>
        <v>0</v>
      </c>
      <c r="G92" s="82">
        <f t="shared" si="114"/>
        <v>3484</v>
      </c>
    </row>
    <row r="93" spans="1:7" s="173" customFormat="1" x14ac:dyDescent="0.25">
      <c r="A93" s="87" t="s">
        <v>113</v>
      </c>
      <c r="B93" s="88">
        <v>873</v>
      </c>
      <c r="C93" s="88"/>
      <c r="D93" s="80">
        <f t="shared" ref="D93:D109" si="115">(500*100)/1000</f>
        <v>50</v>
      </c>
      <c r="E93" s="81">
        <f t="shared" ref="E93:E101" si="116">(F93+G93)</f>
        <v>436.5</v>
      </c>
      <c r="F93" s="81">
        <f t="shared" si="88"/>
        <v>436.5</v>
      </c>
      <c r="G93" s="82">
        <f t="shared" si="89"/>
        <v>0</v>
      </c>
    </row>
    <row r="94" spans="1:7" s="173" customFormat="1" x14ac:dyDescent="0.25">
      <c r="A94" s="87" t="s">
        <v>131</v>
      </c>
      <c r="B94" s="88">
        <v>355</v>
      </c>
      <c r="C94" s="88"/>
      <c r="D94" s="80">
        <f t="shared" si="115"/>
        <v>50</v>
      </c>
      <c r="E94" s="81">
        <f t="shared" si="116"/>
        <v>177.5</v>
      </c>
      <c r="F94" s="81">
        <f t="shared" si="88"/>
        <v>177.5</v>
      </c>
      <c r="G94" s="82">
        <f t="shared" si="89"/>
        <v>0</v>
      </c>
    </row>
    <row r="95" spans="1:7" s="173" customFormat="1" x14ac:dyDescent="0.25">
      <c r="A95" s="87" t="s">
        <v>169</v>
      </c>
      <c r="B95" s="88">
        <v>849</v>
      </c>
      <c r="C95" s="88"/>
      <c r="D95" s="80">
        <f t="shared" si="115"/>
        <v>50</v>
      </c>
      <c r="E95" s="81">
        <f t="shared" ref="E95" si="117">(F95+G95)</f>
        <v>424.5</v>
      </c>
      <c r="F95" s="81">
        <f t="shared" ref="F95" si="118">(B95*D95)/100</f>
        <v>424.5</v>
      </c>
      <c r="G95" s="82">
        <f t="shared" ref="G95" si="119">(C95*D95)/100</f>
        <v>0</v>
      </c>
    </row>
    <row r="96" spans="1:7" s="173" customFormat="1" x14ac:dyDescent="0.25">
      <c r="A96" s="87" t="s">
        <v>166</v>
      </c>
      <c r="B96" s="88"/>
      <c r="C96" s="88">
        <v>1934</v>
      </c>
      <c r="D96" s="80">
        <f t="shared" si="115"/>
        <v>50</v>
      </c>
      <c r="E96" s="81">
        <f t="shared" ref="E96:E97" si="120">(F96+G96)</f>
        <v>967</v>
      </c>
      <c r="F96" s="81">
        <f t="shared" si="88"/>
        <v>0</v>
      </c>
      <c r="G96" s="82">
        <f t="shared" si="89"/>
        <v>967</v>
      </c>
    </row>
    <row r="97" spans="1:7" s="173" customFormat="1" x14ac:dyDescent="0.25">
      <c r="A97" s="87" t="s">
        <v>167</v>
      </c>
      <c r="B97" s="88">
        <v>2441</v>
      </c>
      <c r="C97" s="88"/>
      <c r="D97" s="80">
        <f t="shared" si="115"/>
        <v>50</v>
      </c>
      <c r="E97" s="81">
        <f t="shared" si="120"/>
        <v>1220.5</v>
      </c>
      <c r="F97" s="81">
        <f t="shared" ref="F97" si="121">(B97*D97)/100</f>
        <v>1220.5</v>
      </c>
      <c r="G97" s="82">
        <f t="shared" ref="G97" si="122">(C97*D97)/100</f>
        <v>0</v>
      </c>
    </row>
    <row r="98" spans="1:7" s="173" customFormat="1" x14ac:dyDescent="0.25">
      <c r="A98" s="87" t="s">
        <v>168</v>
      </c>
      <c r="B98" s="88">
        <v>756</v>
      </c>
      <c r="C98" s="88"/>
      <c r="D98" s="80">
        <f t="shared" si="115"/>
        <v>50</v>
      </c>
      <c r="E98" s="81">
        <f t="shared" si="116"/>
        <v>378</v>
      </c>
      <c r="F98" s="81">
        <f t="shared" si="88"/>
        <v>378</v>
      </c>
      <c r="G98" s="82">
        <f t="shared" si="89"/>
        <v>0</v>
      </c>
    </row>
    <row r="99" spans="1:7" s="173" customFormat="1" x14ac:dyDescent="0.25">
      <c r="A99" s="87" t="s">
        <v>205</v>
      </c>
      <c r="B99" s="88">
        <v>137</v>
      </c>
      <c r="C99" s="88"/>
      <c r="D99" s="80">
        <f t="shared" si="115"/>
        <v>50</v>
      </c>
      <c r="E99" s="81">
        <f t="shared" si="116"/>
        <v>68.5</v>
      </c>
      <c r="F99" s="81">
        <f t="shared" si="88"/>
        <v>68.5</v>
      </c>
      <c r="G99" s="82">
        <f t="shared" si="89"/>
        <v>0</v>
      </c>
    </row>
    <row r="100" spans="1:7" s="173" customFormat="1" x14ac:dyDescent="0.25">
      <c r="A100" s="87" t="s">
        <v>204</v>
      </c>
      <c r="B100" s="88">
        <v>479</v>
      </c>
      <c r="C100" s="88"/>
      <c r="D100" s="80">
        <f t="shared" si="115"/>
        <v>50</v>
      </c>
      <c r="E100" s="81">
        <f t="shared" si="116"/>
        <v>239.5</v>
      </c>
      <c r="F100" s="81">
        <f t="shared" si="88"/>
        <v>239.5</v>
      </c>
      <c r="G100" s="82">
        <f t="shared" si="89"/>
        <v>0</v>
      </c>
    </row>
    <row r="101" spans="1:7" s="173" customFormat="1" x14ac:dyDescent="0.25">
      <c r="A101" s="87" t="s">
        <v>182</v>
      </c>
      <c r="B101" s="88">
        <v>1167</v>
      </c>
      <c r="C101" s="88"/>
      <c r="D101" s="80">
        <f t="shared" si="115"/>
        <v>50</v>
      </c>
      <c r="E101" s="81">
        <f t="shared" si="116"/>
        <v>583.5</v>
      </c>
      <c r="F101" s="81">
        <f t="shared" si="88"/>
        <v>583.5</v>
      </c>
      <c r="G101" s="82">
        <f t="shared" si="89"/>
        <v>0</v>
      </c>
    </row>
    <row r="102" spans="1:7" s="173" customFormat="1" x14ac:dyDescent="0.25">
      <c r="A102" s="87" t="s">
        <v>188</v>
      </c>
      <c r="B102" s="88">
        <v>251</v>
      </c>
      <c r="C102" s="88"/>
      <c r="D102" s="80">
        <f t="shared" si="115"/>
        <v>50</v>
      </c>
      <c r="E102" s="81">
        <f t="shared" ref="E102:E123" si="123">(F102+G102)</f>
        <v>125.5</v>
      </c>
      <c r="F102" s="81">
        <f t="shared" si="88"/>
        <v>125.5</v>
      </c>
      <c r="G102" s="82">
        <f t="shared" si="89"/>
        <v>0</v>
      </c>
    </row>
    <row r="103" spans="1:7" s="173" customFormat="1" x14ac:dyDescent="0.25">
      <c r="A103" s="87" t="s">
        <v>185</v>
      </c>
      <c r="B103" s="88">
        <v>113</v>
      </c>
      <c r="C103" s="88"/>
      <c r="D103" s="80">
        <f t="shared" si="115"/>
        <v>50</v>
      </c>
      <c r="E103" s="81">
        <f t="shared" si="123"/>
        <v>56.5</v>
      </c>
      <c r="F103" s="81">
        <f t="shared" si="88"/>
        <v>56.5</v>
      </c>
      <c r="G103" s="82">
        <f t="shared" si="89"/>
        <v>0</v>
      </c>
    </row>
    <row r="104" spans="1:7" s="173" customFormat="1" x14ac:dyDescent="0.25">
      <c r="A104" s="87" t="s">
        <v>230</v>
      </c>
      <c r="B104" s="88"/>
      <c r="C104" s="88">
        <v>310</v>
      </c>
      <c r="D104" s="80">
        <f t="shared" si="115"/>
        <v>50</v>
      </c>
      <c r="E104" s="81">
        <f t="shared" si="123"/>
        <v>155</v>
      </c>
      <c r="F104" s="81">
        <f t="shared" si="88"/>
        <v>0</v>
      </c>
      <c r="G104" s="82">
        <f t="shared" si="89"/>
        <v>155</v>
      </c>
    </row>
    <row r="105" spans="1:7" s="173" customFormat="1" x14ac:dyDescent="0.25">
      <c r="A105" s="87" t="s">
        <v>251</v>
      </c>
      <c r="B105" s="88"/>
      <c r="C105" s="88">
        <v>560</v>
      </c>
      <c r="D105" s="80">
        <f t="shared" si="115"/>
        <v>50</v>
      </c>
      <c r="E105" s="81">
        <f t="shared" ref="E105:E107" si="124">(F105+G105)</f>
        <v>280</v>
      </c>
      <c r="F105" s="81">
        <f t="shared" ref="F105:F107" si="125">(B105*D105)/100</f>
        <v>0</v>
      </c>
      <c r="G105" s="82">
        <f t="shared" ref="G105:G107" si="126">(C105*D105)/100</f>
        <v>280</v>
      </c>
    </row>
    <row r="106" spans="1:7" s="173" customFormat="1" x14ac:dyDescent="0.25">
      <c r="A106" s="87" t="s">
        <v>266</v>
      </c>
      <c r="B106" s="88"/>
      <c r="C106" s="88">
        <v>1125</v>
      </c>
      <c r="D106" s="80">
        <f t="shared" si="115"/>
        <v>50</v>
      </c>
      <c r="E106" s="81">
        <f t="shared" si="124"/>
        <v>562.5</v>
      </c>
      <c r="F106" s="81">
        <f t="shared" si="125"/>
        <v>0</v>
      </c>
      <c r="G106" s="82">
        <f t="shared" si="126"/>
        <v>562.5</v>
      </c>
    </row>
    <row r="107" spans="1:7" s="173" customFormat="1" x14ac:dyDescent="0.25">
      <c r="A107" s="87" t="s">
        <v>255</v>
      </c>
      <c r="B107" s="88"/>
      <c r="C107" s="88">
        <v>1952</v>
      </c>
      <c r="D107" s="80">
        <f t="shared" si="115"/>
        <v>50</v>
      </c>
      <c r="E107" s="81">
        <f t="shared" si="124"/>
        <v>976</v>
      </c>
      <c r="F107" s="81">
        <f t="shared" si="125"/>
        <v>0</v>
      </c>
      <c r="G107" s="82">
        <f t="shared" si="126"/>
        <v>976</v>
      </c>
    </row>
    <row r="108" spans="1:7" s="173" customFormat="1" x14ac:dyDescent="0.25">
      <c r="A108" s="87" t="s">
        <v>215</v>
      </c>
      <c r="B108" s="88"/>
      <c r="C108" s="88">
        <v>843</v>
      </c>
      <c r="D108" s="80">
        <f t="shared" si="115"/>
        <v>50</v>
      </c>
      <c r="E108" s="81">
        <f t="shared" si="123"/>
        <v>421.5</v>
      </c>
      <c r="F108" s="81">
        <f t="shared" si="88"/>
        <v>0</v>
      </c>
      <c r="G108" s="82">
        <f t="shared" si="89"/>
        <v>421.5</v>
      </c>
    </row>
    <row r="109" spans="1:7" s="173" customFormat="1" x14ac:dyDescent="0.25">
      <c r="A109" s="87" t="s">
        <v>216</v>
      </c>
      <c r="B109" s="88"/>
      <c r="C109" s="88">
        <v>272</v>
      </c>
      <c r="D109" s="80">
        <f t="shared" si="115"/>
        <v>50</v>
      </c>
      <c r="E109" s="81">
        <f t="shared" si="123"/>
        <v>136</v>
      </c>
      <c r="F109" s="81">
        <f t="shared" si="88"/>
        <v>0</v>
      </c>
      <c r="G109" s="82">
        <f t="shared" si="89"/>
        <v>136</v>
      </c>
    </row>
    <row r="110" spans="1:7" s="173" customFormat="1" x14ac:dyDescent="0.25">
      <c r="A110" s="87" t="s">
        <v>271</v>
      </c>
      <c r="B110" s="88">
        <v>68672</v>
      </c>
      <c r="C110" s="88"/>
      <c r="D110" s="80">
        <f>(250*10000)/1000</f>
        <v>2500</v>
      </c>
      <c r="E110" s="81">
        <f t="shared" si="123"/>
        <v>17168</v>
      </c>
      <c r="F110" s="81">
        <f t="shared" ref="F110" si="127">(B110*D110)/10000</f>
        <v>17168</v>
      </c>
      <c r="G110" s="82">
        <f t="shared" ref="G110" si="128">(C110*D110)/10000</f>
        <v>0</v>
      </c>
    </row>
    <row r="111" spans="1:7" s="173" customFormat="1" x14ac:dyDescent="0.25">
      <c r="A111" s="87" t="s">
        <v>272</v>
      </c>
      <c r="B111" s="88">
        <v>14703</v>
      </c>
      <c r="C111" s="88"/>
      <c r="D111" s="80">
        <f>(250*10000)/1000</f>
        <v>2500</v>
      </c>
      <c r="E111" s="81">
        <f t="shared" ref="E111:E122" si="129">(F111+G111)</f>
        <v>3675.75</v>
      </c>
      <c r="F111" s="81">
        <f t="shared" ref="F111" si="130">(B111*D111)/10000</f>
        <v>3675.75</v>
      </c>
      <c r="G111" s="82">
        <f t="shared" ref="G111" si="131">(C111*D111)/10000</f>
        <v>0</v>
      </c>
    </row>
    <row r="112" spans="1:7" s="173" customFormat="1" x14ac:dyDescent="0.25">
      <c r="A112" s="87" t="s">
        <v>273</v>
      </c>
      <c r="B112" s="88">
        <v>888</v>
      </c>
      <c r="C112" s="88"/>
      <c r="D112" s="80">
        <f t="shared" ref="D112:D122" si="132">(500*100)/1000</f>
        <v>50</v>
      </c>
      <c r="E112" s="81">
        <f t="shared" si="129"/>
        <v>444</v>
      </c>
      <c r="F112" s="81">
        <f t="shared" ref="F112:F122" si="133">(B112*D112)/100</f>
        <v>444</v>
      </c>
      <c r="G112" s="82">
        <f t="shared" ref="G112:G122" si="134">(C112*D112)/100</f>
        <v>0</v>
      </c>
    </row>
    <row r="113" spans="1:9" s="173" customFormat="1" x14ac:dyDescent="0.25">
      <c r="A113" s="87" t="s">
        <v>274</v>
      </c>
      <c r="B113" s="88">
        <v>674</v>
      </c>
      <c r="C113" s="88"/>
      <c r="D113" s="80">
        <f t="shared" si="132"/>
        <v>50</v>
      </c>
      <c r="E113" s="81">
        <f t="shared" si="129"/>
        <v>337</v>
      </c>
      <c r="F113" s="81">
        <f t="shared" si="133"/>
        <v>337</v>
      </c>
      <c r="G113" s="82">
        <f t="shared" si="134"/>
        <v>0</v>
      </c>
    </row>
    <row r="114" spans="1:9" s="173" customFormat="1" x14ac:dyDescent="0.25">
      <c r="A114" s="87" t="s">
        <v>275</v>
      </c>
      <c r="B114" s="88">
        <v>1161</v>
      </c>
      <c r="C114" s="88"/>
      <c r="D114" s="80">
        <f t="shared" si="132"/>
        <v>50</v>
      </c>
      <c r="E114" s="81">
        <f t="shared" si="129"/>
        <v>580.5</v>
      </c>
      <c r="F114" s="81">
        <f t="shared" si="133"/>
        <v>580.5</v>
      </c>
      <c r="G114" s="82">
        <f t="shared" si="134"/>
        <v>0</v>
      </c>
    </row>
    <row r="115" spans="1:9" s="173" customFormat="1" x14ac:dyDescent="0.25">
      <c r="A115" s="87" t="s">
        <v>276</v>
      </c>
      <c r="B115" s="88">
        <v>613</v>
      </c>
      <c r="C115" s="88"/>
      <c r="D115" s="80">
        <f t="shared" si="132"/>
        <v>50</v>
      </c>
      <c r="E115" s="81">
        <f t="shared" si="129"/>
        <v>306.5</v>
      </c>
      <c r="F115" s="81">
        <f t="shared" si="133"/>
        <v>306.5</v>
      </c>
      <c r="G115" s="82">
        <f t="shared" si="134"/>
        <v>0</v>
      </c>
    </row>
    <row r="116" spans="1:9" s="173" customFormat="1" x14ac:dyDescent="0.25">
      <c r="A116" s="87" t="s">
        <v>277</v>
      </c>
      <c r="B116" s="88">
        <v>477</v>
      </c>
      <c r="C116" s="88"/>
      <c r="D116" s="80">
        <f t="shared" si="132"/>
        <v>50</v>
      </c>
      <c r="E116" s="81">
        <f t="shared" si="129"/>
        <v>238.5</v>
      </c>
      <c r="F116" s="81">
        <f t="shared" si="133"/>
        <v>238.5</v>
      </c>
      <c r="G116" s="82">
        <f t="shared" si="134"/>
        <v>0</v>
      </c>
    </row>
    <row r="117" spans="1:9" s="173" customFormat="1" x14ac:dyDescent="0.25">
      <c r="A117" s="87" t="s">
        <v>278</v>
      </c>
      <c r="B117" s="88">
        <v>752</v>
      </c>
      <c r="C117" s="88"/>
      <c r="D117" s="80">
        <f t="shared" si="132"/>
        <v>50</v>
      </c>
      <c r="E117" s="81">
        <f t="shared" si="129"/>
        <v>376</v>
      </c>
      <c r="F117" s="81">
        <f t="shared" si="133"/>
        <v>376</v>
      </c>
      <c r="G117" s="82">
        <f t="shared" si="134"/>
        <v>0</v>
      </c>
    </row>
    <row r="118" spans="1:9" s="173" customFormat="1" x14ac:dyDescent="0.25">
      <c r="A118" s="87" t="s">
        <v>279</v>
      </c>
      <c r="B118" s="88">
        <v>794</v>
      </c>
      <c r="C118" s="88"/>
      <c r="D118" s="80">
        <f t="shared" si="132"/>
        <v>50</v>
      </c>
      <c r="E118" s="81">
        <f t="shared" si="129"/>
        <v>397</v>
      </c>
      <c r="F118" s="81">
        <f t="shared" si="133"/>
        <v>397</v>
      </c>
      <c r="G118" s="82">
        <f t="shared" si="134"/>
        <v>0</v>
      </c>
    </row>
    <row r="119" spans="1:9" s="173" customFormat="1" x14ac:dyDescent="0.25">
      <c r="A119" s="87" t="s">
        <v>280</v>
      </c>
      <c r="B119" s="88">
        <v>1949</v>
      </c>
      <c r="C119" s="88"/>
      <c r="D119" s="80">
        <f t="shared" si="132"/>
        <v>50</v>
      </c>
      <c r="E119" s="81">
        <f t="shared" si="129"/>
        <v>974.5</v>
      </c>
      <c r="F119" s="81">
        <f t="shared" si="133"/>
        <v>974.5</v>
      </c>
      <c r="G119" s="82">
        <f t="shared" si="134"/>
        <v>0</v>
      </c>
    </row>
    <row r="120" spans="1:9" s="173" customFormat="1" x14ac:dyDescent="0.25">
      <c r="A120" s="87" t="s">
        <v>281</v>
      </c>
      <c r="B120" s="88">
        <v>620</v>
      </c>
      <c r="C120" s="88"/>
      <c r="D120" s="80">
        <f t="shared" si="132"/>
        <v>50</v>
      </c>
      <c r="E120" s="81">
        <f t="shared" si="129"/>
        <v>310</v>
      </c>
      <c r="F120" s="81">
        <f t="shared" si="133"/>
        <v>310</v>
      </c>
      <c r="G120" s="82">
        <f t="shared" si="134"/>
        <v>0</v>
      </c>
    </row>
    <row r="121" spans="1:9" s="173" customFormat="1" x14ac:dyDescent="0.25">
      <c r="A121" s="87" t="s">
        <v>282</v>
      </c>
      <c r="B121" s="88">
        <v>384</v>
      </c>
      <c r="C121" s="88"/>
      <c r="D121" s="80">
        <f t="shared" si="132"/>
        <v>50</v>
      </c>
      <c r="E121" s="81">
        <f t="shared" si="129"/>
        <v>192</v>
      </c>
      <c r="F121" s="81">
        <f t="shared" si="133"/>
        <v>192</v>
      </c>
      <c r="G121" s="82">
        <f t="shared" si="134"/>
        <v>0</v>
      </c>
    </row>
    <row r="122" spans="1:9" s="173" customFormat="1" x14ac:dyDescent="0.25">
      <c r="A122" s="87" t="s">
        <v>283</v>
      </c>
      <c r="B122" s="88">
        <v>931</v>
      </c>
      <c r="C122" s="88"/>
      <c r="D122" s="80">
        <f t="shared" si="132"/>
        <v>50</v>
      </c>
      <c r="E122" s="81">
        <f t="shared" si="129"/>
        <v>465.5</v>
      </c>
      <c r="F122" s="81">
        <f t="shared" si="133"/>
        <v>465.5</v>
      </c>
      <c r="G122" s="82">
        <f t="shared" si="134"/>
        <v>0</v>
      </c>
    </row>
    <row r="123" spans="1:9" x14ac:dyDescent="0.25">
      <c r="A123" s="87" t="s">
        <v>134</v>
      </c>
      <c r="B123" s="88"/>
      <c r="C123" s="88">
        <v>1655</v>
      </c>
      <c r="D123" s="80">
        <f t="shared" ref="D123:D133" si="135">(3000*10000)/1000</f>
        <v>30000</v>
      </c>
      <c r="E123" s="81">
        <f t="shared" si="123"/>
        <v>4965</v>
      </c>
      <c r="F123" s="81">
        <f t="shared" ref="F123:F133" si="136">(B123*D123)/10000</f>
        <v>0</v>
      </c>
      <c r="G123" s="82">
        <f t="shared" ref="G123:G133" si="137">(C123*D123)/10000</f>
        <v>4965</v>
      </c>
    </row>
    <row r="124" spans="1:9" x14ac:dyDescent="0.25">
      <c r="A124" s="87" t="s">
        <v>135</v>
      </c>
      <c r="B124" s="88"/>
      <c r="C124" s="88">
        <v>4667</v>
      </c>
      <c r="D124" s="80">
        <f t="shared" si="135"/>
        <v>30000</v>
      </c>
      <c r="E124" s="81">
        <f t="shared" ref="E124" si="138">(F124+G124)</f>
        <v>14001</v>
      </c>
      <c r="F124" s="81">
        <f t="shared" si="136"/>
        <v>0</v>
      </c>
      <c r="G124" s="82">
        <f t="shared" si="137"/>
        <v>14001</v>
      </c>
    </row>
    <row r="125" spans="1:9" s="173" customFormat="1" x14ac:dyDescent="0.25">
      <c r="A125" s="87" t="s">
        <v>136</v>
      </c>
      <c r="B125" s="88"/>
      <c r="C125" s="88">
        <v>3509</v>
      </c>
      <c r="D125" s="80">
        <f t="shared" si="135"/>
        <v>30000</v>
      </c>
      <c r="E125" s="81">
        <f t="shared" ref="E125" si="139">(F125+G125)</f>
        <v>10527</v>
      </c>
      <c r="F125" s="81">
        <f t="shared" si="136"/>
        <v>0</v>
      </c>
      <c r="G125" s="82">
        <f t="shared" si="137"/>
        <v>10527</v>
      </c>
    </row>
    <row r="126" spans="1:9" x14ac:dyDescent="0.25">
      <c r="A126" s="87" t="s">
        <v>192</v>
      </c>
      <c r="B126" s="88">
        <v>7771</v>
      </c>
      <c r="C126" s="88"/>
      <c r="D126" s="80">
        <f t="shared" si="135"/>
        <v>30000</v>
      </c>
      <c r="E126" s="81">
        <f t="shared" si="67"/>
        <v>23313</v>
      </c>
      <c r="F126" s="81">
        <f t="shared" si="136"/>
        <v>23313</v>
      </c>
      <c r="G126" s="82">
        <f t="shared" si="137"/>
        <v>0</v>
      </c>
      <c r="I126" t="s">
        <v>73</v>
      </c>
    </row>
    <row r="127" spans="1:9" x14ac:dyDescent="0.25">
      <c r="A127" s="87" t="s">
        <v>197</v>
      </c>
      <c r="B127" s="88">
        <v>3458</v>
      </c>
      <c r="C127" s="88"/>
      <c r="D127" s="80">
        <f t="shared" si="135"/>
        <v>30000</v>
      </c>
      <c r="E127" s="81">
        <f t="shared" ref="E127" si="140">(F127+G127)</f>
        <v>10374</v>
      </c>
      <c r="F127" s="81">
        <f t="shared" si="136"/>
        <v>10374</v>
      </c>
      <c r="G127" s="82">
        <f t="shared" si="137"/>
        <v>0</v>
      </c>
    </row>
    <row r="128" spans="1:9" x14ac:dyDescent="0.25">
      <c r="A128" s="87" t="s">
        <v>198</v>
      </c>
      <c r="B128" s="88">
        <v>2174</v>
      </c>
      <c r="C128" s="88"/>
      <c r="D128" s="80">
        <f t="shared" si="135"/>
        <v>30000</v>
      </c>
      <c r="E128" s="81">
        <f t="shared" ref="E128" si="141">(F128+G128)</f>
        <v>6522</v>
      </c>
      <c r="F128" s="81">
        <f t="shared" si="136"/>
        <v>6522</v>
      </c>
      <c r="G128" s="82">
        <f t="shared" si="137"/>
        <v>0</v>
      </c>
    </row>
    <row r="129" spans="1:7" x14ac:dyDescent="0.25">
      <c r="A129" s="87" t="s">
        <v>200</v>
      </c>
      <c r="B129" s="88">
        <v>5276</v>
      </c>
      <c r="C129" s="88"/>
      <c r="D129" s="80">
        <f t="shared" si="135"/>
        <v>30000</v>
      </c>
      <c r="E129" s="81">
        <f t="shared" ref="E129" si="142">(F129+G129)</f>
        <v>15828</v>
      </c>
      <c r="F129" s="81">
        <f t="shared" si="136"/>
        <v>15828</v>
      </c>
      <c r="G129" s="82">
        <f t="shared" si="137"/>
        <v>0</v>
      </c>
    </row>
    <row r="130" spans="1:7" x14ac:dyDescent="0.25">
      <c r="A130" s="87" t="s">
        <v>202</v>
      </c>
      <c r="B130" s="88">
        <v>3881</v>
      </c>
      <c r="C130" s="88"/>
      <c r="D130" s="80">
        <f t="shared" si="135"/>
        <v>30000</v>
      </c>
      <c r="E130" s="81">
        <f t="shared" ref="E130" si="143">(F130+G130)</f>
        <v>11643</v>
      </c>
      <c r="F130" s="81">
        <f t="shared" si="136"/>
        <v>11643</v>
      </c>
      <c r="G130" s="82">
        <f t="shared" si="137"/>
        <v>0</v>
      </c>
    </row>
    <row r="131" spans="1:7" x14ac:dyDescent="0.25">
      <c r="A131" s="87" t="s">
        <v>201</v>
      </c>
      <c r="B131" s="88">
        <v>2190</v>
      </c>
      <c r="C131" s="88"/>
      <c r="D131" s="80">
        <f t="shared" si="135"/>
        <v>30000</v>
      </c>
      <c r="E131" s="81">
        <f t="shared" ref="E131" si="144">(F131+G131)</f>
        <v>6570</v>
      </c>
      <c r="F131" s="81">
        <f t="shared" si="136"/>
        <v>6570</v>
      </c>
      <c r="G131" s="82">
        <f t="shared" si="137"/>
        <v>0</v>
      </c>
    </row>
    <row r="132" spans="1:7" ht="15.75" customHeight="1" x14ac:dyDescent="0.25">
      <c r="A132" s="87" t="s">
        <v>212</v>
      </c>
      <c r="B132" s="88">
        <v>1561</v>
      </c>
      <c r="C132" s="88"/>
      <c r="D132" s="80">
        <f t="shared" si="135"/>
        <v>30000</v>
      </c>
      <c r="E132" s="81">
        <f t="shared" ref="E132" si="145">(F132+G132)</f>
        <v>4683</v>
      </c>
      <c r="F132" s="81">
        <f t="shared" si="136"/>
        <v>4683</v>
      </c>
      <c r="G132" s="82">
        <f t="shared" si="137"/>
        <v>0</v>
      </c>
    </row>
    <row r="133" spans="1:7" s="173" customFormat="1" ht="15.75" thickBot="1" x14ac:dyDescent="0.3">
      <c r="A133" s="101" t="s">
        <v>252</v>
      </c>
      <c r="B133" s="102"/>
      <c r="C133" s="102">
        <v>4994</v>
      </c>
      <c r="D133" s="103">
        <f t="shared" si="135"/>
        <v>30000</v>
      </c>
      <c r="E133" s="104">
        <f t="shared" si="67"/>
        <v>14982</v>
      </c>
      <c r="F133" s="104">
        <f t="shared" si="136"/>
        <v>0</v>
      </c>
      <c r="G133" s="105">
        <f t="shared" si="137"/>
        <v>14982</v>
      </c>
    </row>
    <row r="134" spans="1:7" ht="15.75" thickBot="1" x14ac:dyDescent="0.3">
      <c r="A134" s="76" t="s">
        <v>53</v>
      </c>
      <c r="B134" s="108">
        <f>SUM(B63:B133)</f>
        <v>305354</v>
      </c>
      <c r="C134" s="108">
        <f>SUM(C63:C133)</f>
        <v>1751448</v>
      </c>
      <c r="D134" s="108"/>
      <c r="E134" s="108">
        <f>SUM(E63:E133)</f>
        <v>1144455.75</v>
      </c>
      <c r="F134" s="108">
        <f>SUM(F63:F133)</f>
        <v>206024.75</v>
      </c>
      <c r="G134" s="108">
        <f>SUM(G63:G133)</f>
        <v>938431</v>
      </c>
    </row>
  </sheetData>
  <mergeCells count="15">
    <mergeCell ref="A61:A62"/>
    <mergeCell ref="B61:C61"/>
    <mergeCell ref="D61:D62"/>
    <mergeCell ref="E61:G61"/>
    <mergeCell ref="A3:G3"/>
    <mergeCell ref="A4:A5"/>
    <mergeCell ref="B4:C4"/>
    <mergeCell ref="D4:D5"/>
    <mergeCell ref="E4:G4"/>
    <mergeCell ref="A45:G45"/>
    <mergeCell ref="A46:A47"/>
    <mergeCell ref="B46:C46"/>
    <mergeCell ref="D46:D47"/>
    <mergeCell ref="E46:G46"/>
    <mergeCell ref="A60:G60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0"/>
  <sheetViews>
    <sheetView topLeftCell="A23" workbookViewId="0">
      <selection activeCell="B57" sqref="B57"/>
    </sheetView>
  </sheetViews>
  <sheetFormatPr defaultRowHeight="15" x14ac:dyDescent="0.25"/>
  <cols>
    <col min="1" max="1" width="12.140625" customWidth="1"/>
  </cols>
  <sheetData>
    <row r="1" spans="1:7" x14ac:dyDescent="0.25">
      <c r="A1" s="73" t="s">
        <v>54</v>
      </c>
      <c r="B1" s="74"/>
      <c r="C1" s="75"/>
      <c r="D1" s="75"/>
      <c r="E1" s="75"/>
      <c r="F1" s="75"/>
      <c r="G1" s="75"/>
    </row>
    <row r="2" spans="1:7" ht="15.75" thickBot="1" x14ac:dyDescent="0.3">
      <c r="A2" s="75"/>
      <c r="B2" s="75"/>
      <c r="C2" s="75"/>
      <c r="D2" s="75"/>
      <c r="E2" s="75"/>
      <c r="F2" s="75"/>
      <c r="G2" s="75"/>
    </row>
    <row r="3" spans="1:7" ht="15.75" thickBot="1" x14ac:dyDescent="0.3">
      <c r="A3" s="248" t="s">
        <v>79</v>
      </c>
      <c r="B3" s="249"/>
      <c r="C3" s="249"/>
      <c r="D3" s="249"/>
      <c r="E3" s="249"/>
      <c r="F3" s="249"/>
      <c r="G3" s="250"/>
    </row>
    <row r="4" spans="1:7" x14ac:dyDescent="0.25">
      <c r="A4" s="251" t="s">
        <v>55</v>
      </c>
      <c r="B4" s="253" t="s">
        <v>62</v>
      </c>
      <c r="C4" s="253"/>
      <c r="D4" s="254" t="s">
        <v>56</v>
      </c>
      <c r="E4" s="253" t="s">
        <v>57</v>
      </c>
      <c r="F4" s="253"/>
      <c r="G4" s="256"/>
    </row>
    <row r="5" spans="1:7" ht="39" thickBot="1" x14ac:dyDescent="0.3">
      <c r="A5" s="252"/>
      <c r="B5" s="91" t="s">
        <v>63</v>
      </c>
      <c r="C5" s="91" t="s">
        <v>64</v>
      </c>
      <c r="D5" s="255"/>
      <c r="E5" s="91" t="s">
        <v>57</v>
      </c>
      <c r="F5" s="91" t="s">
        <v>58</v>
      </c>
      <c r="G5" s="92" t="s">
        <v>59</v>
      </c>
    </row>
    <row r="6" spans="1:7" x14ac:dyDescent="0.25">
      <c r="A6" s="85" t="s">
        <v>180</v>
      </c>
      <c r="B6" s="86">
        <v>955</v>
      </c>
      <c r="C6" s="86"/>
      <c r="D6" s="77">
        <f>(8000*100)/1000</f>
        <v>800</v>
      </c>
      <c r="E6" s="78">
        <f t="shared" ref="E6:E14" si="0">(F6+G6)</f>
        <v>7640</v>
      </c>
      <c r="F6" s="78">
        <f t="shared" ref="F6:F14" si="1">(B6*D6)/100</f>
        <v>7640</v>
      </c>
      <c r="G6" s="79">
        <f t="shared" ref="G6:G14" si="2">(C6*D6)/100</f>
        <v>0</v>
      </c>
    </row>
    <row r="7" spans="1:7" x14ac:dyDescent="0.25">
      <c r="A7" s="85" t="s">
        <v>184</v>
      </c>
      <c r="B7" s="86">
        <v>301</v>
      </c>
      <c r="C7" s="86"/>
      <c r="D7" s="77">
        <f>(8000*100)/1000</f>
        <v>800</v>
      </c>
      <c r="E7" s="78">
        <f t="shared" si="0"/>
        <v>2408</v>
      </c>
      <c r="F7" s="78">
        <f t="shared" si="1"/>
        <v>2408</v>
      </c>
      <c r="G7" s="79">
        <f t="shared" si="2"/>
        <v>0</v>
      </c>
    </row>
    <row r="8" spans="1:7" x14ac:dyDescent="0.25">
      <c r="A8" s="85" t="s">
        <v>170</v>
      </c>
      <c r="B8" s="86">
        <v>948</v>
      </c>
      <c r="C8" s="86"/>
      <c r="D8" s="77">
        <f>(8000*100)/1000</f>
        <v>800</v>
      </c>
      <c r="E8" s="78">
        <f t="shared" ref="E8" si="3">(F8+G8)</f>
        <v>7584</v>
      </c>
      <c r="F8" s="78">
        <f t="shared" ref="F8" si="4">(B8*D8)/100</f>
        <v>7584</v>
      </c>
      <c r="G8" s="79">
        <f t="shared" ref="G8" si="5">(C8*D8)/100</f>
        <v>0</v>
      </c>
    </row>
    <row r="9" spans="1:7" x14ac:dyDescent="0.25">
      <c r="A9" s="85" t="s">
        <v>171</v>
      </c>
      <c r="B9" s="86">
        <v>614</v>
      </c>
      <c r="C9" s="86"/>
      <c r="D9" s="77">
        <f>(8000*100)/1000</f>
        <v>800</v>
      </c>
      <c r="E9" s="78">
        <f t="shared" ref="E9" si="6">(F9+G9)</f>
        <v>4912</v>
      </c>
      <c r="F9" s="78">
        <f t="shared" ref="F9" si="7">(B9*D9)/100</f>
        <v>4912</v>
      </c>
      <c r="G9" s="79">
        <f t="shared" ref="G9" si="8">(C9*D9)/100</f>
        <v>0</v>
      </c>
    </row>
    <row r="10" spans="1:7" x14ac:dyDescent="0.25">
      <c r="A10" s="85" t="s">
        <v>187</v>
      </c>
      <c r="B10" s="86"/>
      <c r="C10" s="86">
        <v>386</v>
      </c>
      <c r="D10" s="77">
        <f>(8000*100)/1000</f>
        <v>800</v>
      </c>
      <c r="E10" s="78">
        <f t="shared" ref="E10" si="9">(F10+G10)</f>
        <v>3088</v>
      </c>
      <c r="F10" s="78">
        <f t="shared" ref="F10" si="10">(B10*D10)/100</f>
        <v>0</v>
      </c>
      <c r="G10" s="79">
        <f t="shared" ref="G10" si="11">(C10*D10)/100</f>
        <v>3088</v>
      </c>
    </row>
    <row r="11" spans="1:7" x14ac:dyDescent="0.25">
      <c r="A11" s="87" t="s">
        <v>107</v>
      </c>
      <c r="B11" s="88"/>
      <c r="C11" s="88">
        <v>217</v>
      </c>
      <c r="D11" s="77">
        <f>(6000*100)/1000</f>
        <v>600</v>
      </c>
      <c r="E11" s="78">
        <f t="shared" si="0"/>
        <v>1302</v>
      </c>
      <c r="F11" s="78">
        <f t="shared" si="1"/>
        <v>0</v>
      </c>
      <c r="G11" s="79">
        <f t="shared" si="2"/>
        <v>1302</v>
      </c>
    </row>
    <row r="12" spans="1:7" x14ac:dyDescent="0.25">
      <c r="A12" s="87" t="s">
        <v>149</v>
      </c>
      <c r="B12" s="88"/>
      <c r="C12" s="88">
        <v>1670</v>
      </c>
      <c r="D12" s="77">
        <f>(6000*100)/1000</f>
        <v>600</v>
      </c>
      <c r="E12" s="78">
        <f t="shared" si="0"/>
        <v>10020</v>
      </c>
      <c r="F12" s="78">
        <f t="shared" si="1"/>
        <v>0</v>
      </c>
      <c r="G12" s="79">
        <f t="shared" si="2"/>
        <v>10020</v>
      </c>
    </row>
    <row r="13" spans="1:7" x14ac:dyDescent="0.25">
      <c r="A13" s="87" t="s">
        <v>150</v>
      </c>
      <c r="B13" s="88"/>
      <c r="C13" s="88">
        <v>1253</v>
      </c>
      <c r="D13" s="77">
        <f>(6000*100)/1000</f>
        <v>600</v>
      </c>
      <c r="E13" s="78">
        <f t="shared" ref="E13" si="12">(F13+G13)</f>
        <v>7518</v>
      </c>
      <c r="F13" s="78">
        <f t="shared" ref="F13" si="13">(B13*D13)/100</f>
        <v>0</v>
      </c>
      <c r="G13" s="79">
        <f t="shared" ref="G13" si="14">(C13*D13)/100</f>
        <v>7518</v>
      </c>
    </row>
    <row r="14" spans="1:7" x14ac:dyDescent="0.25">
      <c r="A14" s="87" t="s">
        <v>109</v>
      </c>
      <c r="B14" s="88">
        <v>1128</v>
      </c>
      <c r="C14" s="88"/>
      <c r="D14" s="77">
        <f>(2500*100)/1000</f>
        <v>250</v>
      </c>
      <c r="E14" s="78">
        <f t="shared" si="0"/>
        <v>2820</v>
      </c>
      <c r="F14" s="78">
        <f t="shared" si="1"/>
        <v>2820</v>
      </c>
      <c r="G14" s="79">
        <f t="shared" si="2"/>
        <v>0</v>
      </c>
    </row>
    <row r="15" spans="1:7" ht="15.75" thickBot="1" x14ac:dyDescent="0.3">
      <c r="A15" s="87" t="s">
        <v>190</v>
      </c>
      <c r="B15" s="88"/>
      <c r="C15" s="88">
        <v>482</v>
      </c>
      <c r="D15" s="77">
        <f>(2500*100)/1000</f>
        <v>250</v>
      </c>
      <c r="E15" s="78">
        <f t="shared" ref="E15" si="15">(F15+G15)</f>
        <v>1205</v>
      </c>
      <c r="F15" s="78">
        <f t="shared" ref="F15" si="16">(B15*D15)/100</f>
        <v>0</v>
      </c>
      <c r="G15" s="79">
        <f t="shared" ref="G15" si="17">(C15*D15)/100</f>
        <v>1205</v>
      </c>
    </row>
    <row r="16" spans="1:7" ht="15.75" thickBot="1" x14ac:dyDescent="0.3">
      <c r="A16" s="83" t="s">
        <v>53</v>
      </c>
      <c r="B16" s="84">
        <f>SUM(B6:B15)</f>
        <v>3946</v>
      </c>
      <c r="C16" s="84">
        <f>SUM(C6:C15)</f>
        <v>4008</v>
      </c>
      <c r="D16" s="84"/>
      <c r="E16" s="84">
        <f>SUM(E6:E15)</f>
        <v>48497</v>
      </c>
      <c r="F16" s="84">
        <f>SUM(F6:F15)</f>
        <v>25364</v>
      </c>
      <c r="G16" s="84">
        <f>SUM(G6:G15)</f>
        <v>23133</v>
      </c>
    </row>
    <row r="20" spans="1:11" x14ac:dyDescent="0.25">
      <c r="A20" s="23" t="s">
        <v>61</v>
      </c>
      <c r="B20" s="59"/>
      <c r="C20" s="19"/>
      <c r="D20" s="19"/>
      <c r="E20" s="19"/>
      <c r="F20" s="19"/>
      <c r="G20" s="19"/>
      <c r="H20" s="19"/>
      <c r="I20" s="19"/>
      <c r="J20" s="19"/>
      <c r="K20" s="19"/>
    </row>
    <row r="21" spans="1:11" ht="15.75" thickBot="1" x14ac:dyDescent="0.3"/>
    <row r="22" spans="1:11" ht="15.75" thickBot="1" x14ac:dyDescent="0.3">
      <c r="A22" s="248" t="s">
        <v>79</v>
      </c>
      <c r="B22" s="249"/>
      <c r="C22" s="249"/>
      <c r="D22" s="249"/>
      <c r="E22" s="249"/>
      <c r="F22" s="249"/>
      <c r="G22" s="250"/>
    </row>
    <row r="23" spans="1:11" x14ac:dyDescent="0.25">
      <c r="A23" s="251" t="s">
        <v>65</v>
      </c>
      <c r="B23" s="253" t="s">
        <v>66</v>
      </c>
      <c r="C23" s="253"/>
      <c r="D23" s="254" t="s">
        <v>68</v>
      </c>
      <c r="E23" s="253" t="s">
        <v>57</v>
      </c>
      <c r="F23" s="253"/>
      <c r="G23" s="256"/>
    </row>
    <row r="24" spans="1:11" ht="39" thickBot="1" x14ac:dyDescent="0.3">
      <c r="A24" s="252"/>
      <c r="B24" s="91" t="s">
        <v>63</v>
      </c>
      <c r="C24" s="91" t="s">
        <v>64</v>
      </c>
      <c r="D24" s="255"/>
      <c r="E24" s="91" t="s">
        <v>57</v>
      </c>
      <c r="F24" s="91" t="s">
        <v>58</v>
      </c>
      <c r="G24" s="92" t="s">
        <v>59</v>
      </c>
    </row>
    <row r="25" spans="1:11" ht="25.5" x14ac:dyDescent="0.25">
      <c r="A25" s="85" t="s">
        <v>80</v>
      </c>
      <c r="B25" s="86">
        <v>136000</v>
      </c>
      <c r="C25" s="86"/>
      <c r="D25" s="93">
        <f>(270*10000)/1000</f>
        <v>2700</v>
      </c>
      <c r="E25" s="78">
        <f>(F25+G25)</f>
        <v>36720</v>
      </c>
      <c r="F25" s="78">
        <f>(B25*D25)/10000</f>
        <v>36720</v>
      </c>
      <c r="G25" s="112">
        <f>(C25*D25)/10000</f>
        <v>0</v>
      </c>
    </row>
    <row r="26" spans="1:11" ht="26.25" thickBot="1" x14ac:dyDescent="0.3">
      <c r="A26" s="87" t="s">
        <v>81</v>
      </c>
      <c r="B26" s="88">
        <v>93500</v>
      </c>
      <c r="C26" s="88"/>
      <c r="D26" s="94">
        <f>(350*10000)/1000</f>
        <v>3500</v>
      </c>
      <c r="E26" s="78">
        <f>(F26+G26)</f>
        <v>32725</v>
      </c>
      <c r="F26" s="78">
        <f>(B26*D26)/10000</f>
        <v>32725</v>
      </c>
      <c r="G26" s="112">
        <f>(C26*D26)/10000</f>
        <v>0</v>
      </c>
    </row>
    <row r="27" spans="1:11" ht="15.75" hidden="1" thickBot="1" x14ac:dyDescent="0.3">
      <c r="A27" s="87"/>
      <c r="B27" s="88"/>
      <c r="C27" s="88"/>
      <c r="D27" s="94"/>
      <c r="E27" s="78">
        <f>(F27+G27)</f>
        <v>0</v>
      </c>
      <c r="F27" s="78">
        <f>(B27*D27)/100</f>
        <v>0</v>
      </c>
      <c r="G27" s="112">
        <f>(C27*D27)/100</f>
        <v>0</v>
      </c>
    </row>
    <row r="28" spans="1:11" ht="15.75" hidden="1" thickBot="1" x14ac:dyDescent="0.3">
      <c r="A28" s="87"/>
      <c r="B28" s="88"/>
      <c r="C28" s="88"/>
      <c r="D28" s="93"/>
      <c r="E28" s="78">
        <f>(F28+G28)</f>
        <v>0</v>
      </c>
      <c r="F28" s="78">
        <f>(B28*D28)/100</f>
        <v>0</v>
      </c>
      <c r="G28" s="112">
        <f>(C28*D28)/100</f>
        <v>0</v>
      </c>
    </row>
    <row r="29" spans="1:11" ht="15.75" hidden="1" thickBot="1" x14ac:dyDescent="0.3">
      <c r="A29" s="89"/>
      <c r="B29" s="90"/>
      <c r="C29" s="90"/>
      <c r="D29" s="95"/>
      <c r="E29" s="78">
        <f>(F29+G29)</f>
        <v>0</v>
      </c>
      <c r="F29" s="78">
        <f>(B29*D29)/100</f>
        <v>0</v>
      </c>
      <c r="G29" s="112">
        <f>(C29*D29)/100</f>
        <v>0</v>
      </c>
    </row>
    <row r="30" spans="1:11" ht="15.75" thickBot="1" x14ac:dyDescent="0.3">
      <c r="A30" s="83" t="s">
        <v>53</v>
      </c>
      <c r="B30" s="84">
        <f>SUM(B25:B29)</f>
        <v>229500</v>
      </c>
      <c r="C30" s="84">
        <f>SUM(C25:C29)</f>
        <v>0</v>
      </c>
      <c r="D30" s="84"/>
      <c r="E30" s="113">
        <f>SUM(E25:E29)</f>
        <v>69445</v>
      </c>
      <c r="F30" s="113">
        <f>SUM(F25:F29)</f>
        <v>69445</v>
      </c>
      <c r="G30" s="113">
        <f>SUM(G25:G29)</f>
        <v>0</v>
      </c>
    </row>
    <row r="34" spans="1:11" x14ac:dyDescent="0.25">
      <c r="A34" s="24" t="s">
        <v>67</v>
      </c>
      <c r="B34" s="22"/>
      <c r="C34" s="19"/>
      <c r="D34" s="19"/>
      <c r="E34" s="19"/>
      <c r="F34" s="19"/>
      <c r="G34" s="19"/>
      <c r="H34" s="19"/>
      <c r="I34" s="19"/>
      <c r="J34" s="19"/>
      <c r="K34" s="19"/>
    </row>
    <row r="35" spans="1:11" ht="15.75" thickBot="1" x14ac:dyDescent="0.3"/>
    <row r="36" spans="1:11" ht="15.75" thickBot="1" x14ac:dyDescent="0.3">
      <c r="A36" s="248" t="s">
        <v>79</v>
      </c>
      <c r="B36" s="249"/>
      <c r="C36" s="249"/>
      <c r="D36" s="249"/>
      <c r="E36" s="249"/>
      <c r="F36" s="249"/>
      <c r="G36" s="250"/>
    </row>
    <row r="37" spans="1:11" x14ac:dyDescent="0.25">
      <c r="A37" s="251" t="s">
        <v>65</v>
      </c>
      <c r="B37" s="253" t="s">
        <v>66</v>
      </c>
      <c r="C37" s="253"/>
      <c r="D37" s="254" t="s">
        <v>68</v>
      </c>
      <c r="E37" s="253" t="s">
        <v>57</v>
      </c>
      <c r="F37" s="253"/>
      <c r="G37" s="256"/>
    </row>
    <row r="38" spans="1:11" ht="38.25" x14ac:dyDescent="0.25">
      <c r="A38" s="257"/>
      <c r="B38" s="106" t="s">
        <v>63</v>
      </c>
      <c r="C38" s="106" t="s">
        <v>64</v>
      </c>
      <c r="D38" s="258"/>
      <c r="E38" s="106" t="s">
        <v>57</v>
      </c>
      <c r="F38" s="106" t="s">
        <v>58</v>
      </c>
      <c r="G38" s="107" t="s">
        <v>59</v>
      </c>
    </row>
    <row r="39" spans="1:11" x14ac:dyDescent="0.25">
      <c r="A39" s="87" t="s">
        <v>183</v>
      </c>
      <c r="B39" s="88">
        <v>477</v>
      </c>
      <c r="C39" s="88"/>
      <c r="D39" s="80">
        <f>(4000*100)/1000</f>
        <v>400</v>
      </c>
      <c r="E39" s="81">
        <f t="shared" ref="E39:E46" si="18">(F39+G39)</f>
        <v>1908</v>
      </c>
      <c r="F39" s="81">
        <f t="shared" ref="F39:F59" si="19">(B39*D39)/100</f>
        <v>1908</v>
      </c>
      <c r="G39" s="82">
        <f t="shared" ref="G39:G59" si="20">(C39*D39)/100</f>
        <v>0</v>
      </c>
    </row>
    <row r="40" spans="1:11" x14ac:dyDescent="0.25">
      <c r="A40" s="87" t="s">
        <v>189</v>
      </c>
      <c r="B40" s="88"/>
      <c r="C40" s="88">
        <v>1505</v>
      </c>
      <c r="D40" s="80">
        <f>(4000*100)/1000</f>
        <v>400</v>
      </c>
      <c r="E40" s="81">
        <f t="shared" ref="E40" si="21">(F40+G40)</f>
        <v>6020</v>
      </c>
      <c r="F40" s="81">
        <f t="shared" si="19"/>
        <v>0</v>
      </c>
      <c r="G40" s="82">
        <f t="shared" si="20"/>
        <v>6020</v>
      </c>
    </row>
    <row r="41" spans="1:11" x14ac:dyDescent="0.25">
      <c r="A41" s="87" t="s">
        <v>114</v>
      </c>
      <c r="B41" s="88"/>
      <c r="C41" s="88">
        <v>1249</v>
      </c>
      <c r="D41" s="80">
        <f t="shared" ref="D41:D56" si="22">(500*100)/1000</f>
        <v>50</v>
      </c>
      <c r="E41" s="81">
        <f t="shared" si="18"/>
        <v>624.5</v>
      </c>
      <c r="F41" s="81">
        <f t="shared" si="19"/>
        <v>0</v>
      </c>
      <c r="G41" s="82">
        <f t="shared" si="20"/>
        <v>624.5</v>
      </c>
    </row>
    <row r="42" spans="1:11" x14ac:dyDescent="0.25">
      <c r="A42" s="87" t="s">
        <v>128</v>
      </c>
      <c r="B42" s="88"/>
      <c r="C42" s="88">
        <v>1906</v>
      </c>
      <c r="D42" s="80">
        <f t="shared" si="22"/>
        <v>50</v>
      </c>
      <c r="E42" s="81">
        <f t="shared" ref="E42" si="23">(F42+G42)</f>
        <v>953</v>
      </c>
      <c r="F42" s="81">
        <f t="shared" si="19"/>
        <v>0</v>
      </c>
      <c r="G42" s="82">
        <f t="shared" si="20"/>
        <v>953</v>
      </c>
    </row>
    <row r="43" spans="1:11" x14ac:dyDescent="0.25">
      <c r="A43" s="87" t="s">
        <v>129</v>
      </c>
      <c r="B43" s="88"/>
      <c r="C43" s="88">
        <v>1107</v>
      </c>
      <c r="D43" s="80">
        <f t="shared" si="22"/>
        <v>50</v>
      </c>
      <c r="E43" s="81">
        <f t="shared" ref="E43" si="24">(F43+G43)</f>
        <v>553.5</v>
      </c>
      <c r="F43" s="81">
        <f t="shared" si="19"/>
        <v>0</v>
      </c>
      <c r="G43" s="82">
        <f t="shared" si="20"/>
        <v>553.5</v>
      </c>
    </row>
    <row r="44" spans="1:11" x14ac:dyDescent="0.25">
      <c r="A44" s="87" t="s">
        <v>131</v>
      </c>
      <c r="B44" s="88">
        <v>503</v>
      </c>
      <c r="C44" s="88"/>
      <c r="D44" s="80">
        <f t="shared" si="22"/>
        <v>50</v>
      </c>
      <c r="E44" s="81">
        <f t="shared" si="18"/>
        <v>251.5</v>
      </c>
      <c r="F44" s="81">
        <f t="shared" si="19"/>
        <v>251.5</v>
      </c>
      <c r="G44" s="82">
        <f t="shared" si="20"/>
        <v>0</v>
      </c>
    </row>
    <row r="45" spans="1:11" x14ac:dyDescent="0.25">
      <c r="A45" s="87" t="s">
        <v>131</v>
      </c>
      <c r="B45" s="88"/>
      <c r="C45" s="88">
        <v>250</v>
      </c>
      <c r="D45" s="80">
        <f t="shared" si="22"/>
        <v>50</v>
      </c>
      <c r="E45" s="81">
        <f t="shared" ref="E45" si="25">(F45+G45)</f>
        <v>125</v>
      </c>
      <c r="F45" s="81">
        <f t="shared" si="19"/>
        <v>0</v>
      </c>
      <c r="G45" s="82">
        <f t="shared" si="20"/>
        <v>125</v>
      </c>
    </row>
    <row r="46" spans="1:11" x14ac:dyDescent="0.25">
      <c r="A46" s="87" t="s">
        <v>132</v>
      </c>
      <c r="B46" s="88"/>
      <c r="C46" s="88">
        <v>525</v>
      </c>
      <c r="D46" s="80">
        <f t="shared" si="22"/>
        <v>50</v>
      </c>
      <c r="E46" s="81">
        <f t="shared" si="18"/>
        <v>262.5</v>
      </c>
      <c r="F46" s="81">
        <f t="shared" si="19"/>
        <v>0</v>
      </c>
      <c r="G46" s="82">
        <f t="shared" si="20"/>
        <v>262.5</v>
      </c>
    </row>
    <row r="47" spans="1:11" x14ac:dyDescent="0.25">
      <c r="A47" s="87" t="s">
        <v>169</v>
      </c>
      <c r="B47" s="88">
        <v>533</v>
      </c>
      <c r="C47" s="88"/>
      <c r="D47" s="80">
        <f t="shared" si="22"/>
        <v>50</v>
      </c>
      <c r="E47" s="81">
        <f t="shared" ref="E47:E48" si="26">(F47+G47)</f>
        <v>266.5</v>
      </c>
      <c r="F47" s="81">
        <f t="shared" si="19"/>
        <v>266.5</v>
      </c>
      <c r="G47" s="82">
        <f t="shared" si="20"/>
        <v>0</v>
      </c>
    </row>
    <row r="48" spans="1:11" x14ac:dyDescent="0.25">
      <c r="A48" s="87" t="s">
        <v>181</v>
      </c>
      <c r="B48" s="88">
        <v>304</v>
      </c>
      <c r="C48" s="88"/>
      <c r="D48" s="80">
        <f t="shared" si="22"/>
        <v>50</v>
      </c>
      <c r="E48" s="81">
        <f t="shared" si="26"/>
        <v>152</v>
      </c>
      <c r="F48" s="81">
        <f t="shared" si="19"/>
        <v>152</v>
      </c>
      <c r="G48" s="82">
        <f t="shared" si="20"/>
        <v>0</v>
      </c>
    </row>
    <row r="49" spans="1:7" x14ac:dyDescent="0.25">
      <c r="A49" s="87" t="s">
        <v>182</v>
      </c>
      <c r="B49" s="88">
        <v>138</v>
      </c>
      <c r="C49" s="88"/>
      <c r="D49" s="80">
        <f t="shared" si="22"/>
        <v>50</v>
      </c>
      <c r="E49" s="81">
        <f t="shared" ref="E49:E50" si="27">(F49+G49)</f>
        <v>69</v>
      </c>
      <c r="F49" s="81">
        <f t="shared" si="19"/>
        <v>69</v>
      </c>
      <c r="G49" s="82">
        <f t="shared" si="20"/>
        <v>0</v>
      </c>
    </row>
    <row r="50" spans="1:7" x14ac:dyDescent="0.25">
      <c r="A50" s="87" t="s">
        <v>188</v>
      </c>
      <c r="B50" s="88"/>
      <c r="C50" s="88">
        <v>957</v>
      </c>
      <c r="D50" s="80">
        <f t="shared" si="22"/>
        <v>50</v>
      </c>
      <c r="E50" s="81">
        <f t="shared" si="27"/>
        <v>478.5</v>
      </c>
      <c r="F50" s="81">
        <f t="shared" si="19"/>
        <v>0</v>
      </c>
      <c r="G50" s="82">
        <f t="shared" si="20"/>
        <v>478.5</v>
      </c>
    </row>
    <row r="51" spans="1:7" x14ac:dyDescent="0.25">
      <c r="A51" s="87" t="s">
        <v>185</v>
      </c>
      <c r="B51" s="88"/>
      <c r="C51" s="88">
        <v>651</v>
      </c>
      <c r="D51" s="80">
        <f t="shared" si="22"/>
        <v>50</v>
      </c>
      <c r="E51" s="81">
        <f t="shared" ref="E51" si="28">(F51+G51)</f>
        <v>325.5</v>
      </c>
      <c r="F51" s="81">
        <f t="shared" si="19"/>
        <v>0</v>
      </c>
      <c r="G51" s="82">
        <f t="shared" si="20"/>
        <v>325.5</v>
      </c>
    </row>
    <row r="52" spans="1:7" x14ac:dyDescent="0.25">
      <c r="A52" s="87" t="s">
        <v>186</v>
      </c>
      <c r="B52" s="88">
        <v>162</v>
      </c>
      <c r="C52" s="88"/>
      <c r="D52" s="80">
        <f t="shared" si="22"/>
        <v>50</v>
      </c>
      <c r="E52" s="81">
        <f t="shared" ref="E52:E57" si="29">(F52+G52)</f>
        <v>81</v>
      </c>
      <c r="F52" s="81">
        <f t="shared" si="19"/>
        <v>81</v>
      </c>
      <c r="G52" s="82">
        <f t="shared" si="20"/>
        <v>0</v>
      </c>
    </row>
    <row r="53" spans="1:7" x14ac:dyDescent="0.25">
      <c r="A53" s="87" t="s">
        <v>268</v>
      </c>
      <c r="B53" s="88">
        <v>601</v>
      </c>
      <c r="C53" s="88"/>
      <c r="D53" s="80">
        <f t="shared" si="22"/>
        <v>50</v>
      </c>
      <c r="E53" s="81">
        <f t="shared" ref="E53:E56" si="30">(F53+G53)</f>
        <v>300.5</v>
      </c>
      <c r="F53" s="81">
        <f t="shared" ref="F53:F56" si="31">(B53*D53)/100</f>
        <v>300.5</v>
      </c>
      <c r="G53" s="82">
        <f t="shared" ref="G53:G56" si="32">(C53*D53)/100</f>
        <v>0</v>
      </c>
    </row>
    <row r="54" spans="1:7" x14ac:dyDescent="0.25">
      <c r="A54" s="87" t="s">
        <v>269</v>
      </c>
      <c r="B54" s="88">
        <v>602</v>
      </c>
      <c r="C54" s="88"/>
      <c r="D54" s="80">
        <f t="shared" si="22"/>
        <v>50</v>
      </c>
      <c r="E54" s="81">
        <f t="shared" si="30"/>
        <v>301</v>
      </c>
      <c r="F54" s="81">
        <f t="shared" si="31"/>
        <v>301</v>
      </c>
      <c r="G54" s="82">
        <f t="shared" si="32"/>
        <v>0</v>
      </c>
    </row>
    <row r="55" spans="1:7" x14ac:dyDescent="0.25">
      <c r="A55" s="87" t="s">
        <v>270</v>
      </c>
      <c r="B55" s="88">
        <v>687</v>
      </c>
      <c r="C55" s="88"/>
      <c r="D55" s="80">
        <f t="shared" si="22"/>
        <v>50</v>
      </c>
      <c r="E55" s="81">
        <f t="shared" si="30"/>
        <v>343.5</v>
      </c>
      <c r="F55" s="81">
        <f t="shared" si="31"/>
        <v>343.5</v>
      </c>
      <c r="G55" s="82">
        <f t="shared" si="32"/>
        <v>0</v>
      </c>
    </row>
    <row r="56" spans="1:7" x14ac:dyDescent="0.25">
      <c r="A56" s="87" t="s">
        <v>266</v>
      </c>
      <c r="B56" s="88">
        <v>817</v>
      </c>
      <c r="C56" s="88"/>
      <c r="D56" s="80">
        <f t="shared" si="22"/>
        <v>50</v>
      </c>
      <c r="E56" s="81">
        <f t="shared" si="30"/>
        <v>408.5</v>
      </c>
      <c r="F56" s="81">
        <f t="shared" si="31"/>
        <v>408.5</v>
      </c>
      <c r="G56" s="82">
        <f t="shared" si="32"/>
        <v>0</v>
      </c>
    </row>
    <row r="57" spans="1:7" ht="25.5" x14ac:dyDescent="0.25">
      <c r="A57" s="87" t="s">
        <v>164</v>
      </c>
      <c r="B57" s="88">
        <v>1167</v>
      </c>
      <c r="C57" s="88"/>
      <c r="D57" s="80">
        <f>(3000*10000)/1000</f>
        <v>30000</v>
      </c>
      <c r="E57" s="81">
        <f t="shared" si="29"/>
        <v>3501</v>
      </c>
      <c r="F57" s="81">
        <f>(B57*D57)/10000</f>
        <v>3501</v>
      </c>
      <c r="G57" s="82">
        <f>(C57*D57)/10000</f>
        <v>0</v>
      </c>
    </row>
    <row r="58" spans="1:7" ht="15" customHeight="1" x14ac:dyDescent="0.25">
      <c r="A58" s="87" t="s">
        <v>82</v>
      </c>
      <c r="B58" s="88"/>
      <c r="C58" s="88">
        <v>990</v>
      </c>
      <c r="D58" s="80">
        <f>(5100*100)/1000</f>
        <v>510</v>
      </c>
      <c r="E58" s="81">
        <f>(F58+G58)</f>
        <v>5049</v>
      </c>
      <c r="F58" s="81">
        <f t="shared" si="19"/>
        <v>0</v>
      </c>
      <c r="G58" s="82">
        <f t="shared" si="20"/>
        <v>5049</v>
      </c>
    </row>
    <row r="59" spans="1:7" ht="15.75" thickBot="1" x14ac:dyDescent="0.3">
      <c r="A59" s="87" t="s">
        <v>82</v>
      </c>
      <c r="B59" s="102"/>
      <c r="C59" s="102">
        <v>860</v>
      </c>
      <c r="D59" s="103">
        <f>(8800*100)/1000</f>
        <v>880</v>
      </c>
      <c r="E59" s="81">
        <f>(F59+G59)</f>
        <v>7568</v>
      </c>
      <c r="F59" s="81">
        <f t="shared" si="19"/>
        <v>0</v>
      </c>
      <c r="G59" s="82">
        <f t="shared" si="20"/>
        <v>7568</v>
      </c>
    </row>
    <row r="60" spans="1:7" ht="15.75" thickBot="1" x14ac:dyDescent="0.3">
      <c r="A60" s="76" t="s">
        <v>53</v>
      </c>
      <c r="B60" s="108">
        <f>SUM(B39:B59)</f>
        <v>5991</v>
      </c>
      <c r="C60" s="108">
        <f>SUM(C39:C59)</f>
        <v>10000</v>
      </c>
      <c r="D60" s="108"/>
      <c r="E60" s="146">
        <f>SUM(E39:E59)</f>
        <v>29542</v>
      </c>
      <c r="F60" s="146">
        <f>SUM(F39:F59)</f>
        <v>7582.5</v>
      </c>
      <c r="G60" s="108">
        <f>SUM(G39:G59)</f>
        <v>21959.5</v>
      </c>
    </row>
  </sheetData>
  <mergeCells count="15">
    <mergeCell ref="A37:A38"/>
    <mergeCell ref="B37:C37"/>
    <mergeCell ref="D37:D38"/>
    <mergeCell ref="E37:G37"/>
    <mergeCell ref="A3:G3"/>
    <mergeCell ref="A4:A5"/>
    <mergeCell ref="B4:C4"/>
    <mergeCell ref="D4:D5"/>
    <mergeCell ref="E4:G4"/>
    <mergeCell ref="A22:G22"/>
    <mergeCell ref="A23:A24"/>
    <mergeCell ref="B23:C23"/>
    <mergeCell ref="D23:D24"/>
    <mergeCell ref="E23:G23"/>
    <mergeCell ref="A36:G36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5" ma:contentTypeDescription="Vytvoří nový dokument" ma:contentTypeScope="" ma:versionID="adef57c14037bf0f547d6719d9623d5a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ab08f3253ff67a1ce6667d600a84341d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5f4b5cc-4033-44c7-b405-f5eed34c8154" xsi:nil="true"/>
    <lcf76f155ced4ddcb4097134ff3c332f xmlns="85a1a2d1-5cc2-4247-acb2-eae7a89bb2bb">
      <Terms xmlns="http://schemas.microsoft.com/office/infopath/2007/PartnerControls"/>
    </lcf76f155ced4ddcb4097134ff3c332f>
    <_dlc_DocId xmlns="85f4b5cc-4033-44c7-b405-f5eed34c8154">HCUZCRXN6NH5-581495652-28197</_dlc_DocId>
    <_dlc_DocIdUrl xmlns="85f4b5cc-4033-44c7-b405-f5eed34c8154">
      <Url>https://spucr.sharepoint.com/sites/Portal/544101/_layouts/15/DocIdRedir.aspx?ID=HCUZCRXN6NH5-581495652-28197</Url>
      <Description>HCUZCRXN6NH5-581495652-28197</Description>
    </_dlc_DocIdUrl>
  </documentManagement>
</p:properties>
</file>

<file path=customXml/itemProps1.xml><?xml version="1.0" encoding="utf-8"?>
<ds:datastoreItem xmlns:ds="http://schemas.openxmlformats.org/officeDocument/2006/customXml" ds:itemID="{BA87EE0A-D000-45E8-8278-48CB33F8671D}"/>
</file>

<file path=customXml/itemProps2.xml><?xml version="1.0" encoding="utf-8"?>
<ds:datastoreItem xmlns:ds="http://schemas.openxmlformats.org/officeDocument/2006/customXml" ds:itemID="{DCAF9526-2939-4F7E-AB01-95EA2D8367CE}"/>
</file>

<file path=customXml/itemProps3.xml><?xml version="1.0" encoding="utf-8"?>
<ds:datastoreItem xmlns:ds="http://schemas.openxmlformats.org/officeDocument/2006/customXml" ds:itemID="{412CD47B-F1D9-42B2-A681-168BA047D454}"/>
</file>

<file path=customXml/itemProps4.xml><?xml version="1.0" encoding="utf-8"?>
<ds:datastoreItem xmlns:ds="http://schemas.openxmlformats.org/officeDocument/2006/customXml" ds:itemID="{3899663F-A22F-461E-830B-02D1FCC17D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8</vt:i4>
      </vt:variant>
    </vt:vector>
  </HeadingPairs>
  <TitlesOfParts>
    <vt:vector size="15" baseType="lpstr">
      <vt:lpstr>CELKOVĚ</vt:lpstr>
      <vt:lpstr>OPOČNO</vt:lpstr>
      <vt:lpstr>STRADOUŇ</vt:lpstr>
      <vt:lpstr>VRACLAV</vt:lpstr>
      <vt:lpstr>ZÁMRSK</vt:lpstr>
      <vt:lpstr>VYSOKÉ MÝTO</vt:lpstr>
      <vt:lpstr>DŽBÁNOV</vt:lpstr>
      <vt:lpstr>CELKOVĚ!_Toc179532634</vt:lpstr>
      <vt:lpstr>CELKOVĚ!_Toc179532635</vt:lpstr>
      <vt:lpstr>CELKOVĚ!_Toc179532636</vt:lpstr>
      <vt:lpstr>OPOČNO!_Toc179532637</vt:lpstr>
      <vt:lpstr>OPOČNO!_Toc179532638</vt:lpstr>
      <vt:lpstr>OPOČNO!_Toc179532639</vt:lpstr>
      <vt:lpstr>CELKOVĚ!_Toc179532641</vt:lpstr>
      <vt:lpstr>CELKOVĚ!_Toc179532642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2024-11-25T08:30:45Z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0x01010055EA575BC929BB4C87864425B5F819F0</vt:lpwstr>
  </property>
  <property fmtid="{D5CDD505-2E9C-101B-9397-08002B2CF9AE}" pid="3" name="_dlc_DocIdItemGuid">
    <vt:lpwstr>09e77bb6-fe66-4be1-afb7-b6ca0ce6e9f1</vt:lpwstr>
  </property>
</Properties>
</file>